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520" windowHeight="9615" tabRatio="772"/>
  </bookViews>
  <sheets>
    <sheet name="Title" sheetId="33" r:id="rId1"/>
    <sheet name="Total TPS" sheetId="27" r:id="rId2"/>
    <sheet name="Chief Command" sheetId="34" r:id="rId3"/>
    <sheet name="Corporate Support Command" sheetId="30" r:id="rId4"/>
    <sheet name="Information Technology Command" sheetId="31" r:id="rId5"/>
    <sheet name="Specialized Command" sheetId="32" r:id="rId6"/>
    <sheet name="Human Resources Command" sheetId="35" r:id="rId7"/>
    <sheet name="Communities Command" sheetId="36" r:id="rId8"/>
    <sheet name="Priority Response Command" sheetId="37" r:id="rId9"/>
    <sheet name="Centralized" sheetId="38" r:id="rId10"/>
    <sheet name="operational support" sheetId="41" r:id="rId11"/>
    <sheet name="Grants" sheetId="40" r:id="rId12"/>
  </sheets>
  <calcPr calcId="145621"/>
</workbook>
</file>

<file path=xl/calcChain.xml><?xml version="1.0" encoding="utf-8"?>
<calcChain xmlns="http://schemas.openxmlformats.org/spreadsheetml/2006/main">
  <c r="E10" i="27" l="1"/>
  <c r="E5" i="27"/>
  <c r="G10" i="27"/>
  <c r="G5" i="27"/>
  <c r="G12" i="34"/>
  <c r="G12" i="30"/>
  <c r="G12" i="31"/>
  <c r="G12" i="32"/>
  <c r="F12" i="35"/>
  <c r="G12" i="35"/>
  <c r="F12" i="36"/>
  <c r="G12" i="36"/>
  <c r="F12" i="37"/>
  <c r="G12" i="37"/>
  <c r="F12" i="40"/>
  <c r="G12" i="40"/>
  <c r="F5" i="27"/>
  <c r="F10" i="27"/>
  <c r="C10" i="27"/>
  <c r="C5" i="27"/>
  <c r="B10" i="27"/>
  <c r="B5" i="27"/>
  <c r="G10" i="38"/>
  <c r="F10" i="38"/>
  <c r="C10" i="38"/>
  <c r="B10" i="38"/>
  <c r="G5" i="38"/>
  <c r="F5" i="38"/>
  <c r="D5" i="38"/>
  <c r="B5" i="38"/>
  <c r="C5" i="38"/>
  <c r="G12" i="38" l="1"/>
  <c r="E12" i="40"/>
  <c r="D10" i="27"/>
  <c r="D5" i="27"/>
  <c r="D10" i="38"/>
  <c r="F12" i="41" l="1"/>
  <c r="E12" i="41"/>
  <c r="D12" i="41"/>
  <c r="C12" i="41"/>
  <c r="B12" i="41"/>
  <c r="E12" i="38" l="1"/>
  <c r="F12" i="38"/>
  <c r="D12" i="38"/>
  <c r="C12" i="38"/>
  <c r="B12" i="38"/>
  <c r="E12" i="37"/>
  <c r="D12" i="37"/>
  <c r="C12" i="37"/>
  <c r="B12" i="37"/>
  <c r="E12" i="36"/>
  <c r="D12" i="36"/>
  <c r="C12" i="36"/>
  <c r="B12" i="36"/>
  <c r="E12" i="35"/>
  <c r="D12" i="35"/>
  <c r="C12" i="35"/>
  <c r="B12" i="35"/>
  <c r="E12" i="34"/>
  <c r="F12" i="34"/>
  <c r="D12" i="34"/>
  <c r="C12" i="34"/>
  <c r="B12" i="34"/>
  <c r="E12" i="32" l="1"/>
  <c r="F12" i="32"/>
  <c r="D12" i="32"/>
  <c r="C12" i="32"/>
  <c r="B12" i="32"/>
  <c r="E12" i="31"/>
  <c r="F12" i="31"/>
  <c r="D12" i="31"/>
  <c r="C12" i="31"/>
  <c r="B12" i="31"/>
  <c r="E12" i="30"/>
  <c r="F12" i="30"/>
  <c r="D12" i="30"/>
  <c r="C12" i="30"/>
  <c r="B12" i="30"/>
  <c r="E13" i="27"/>
  <c r="F13" i="27"/>
  <c r="D13" i="27"/>
  <c r="C13" i="27"/>
  <c r="B13" i="27"/>
</calcChain>
</file>

<file path=xl/sharedStrings.xml><?xml version="1.0" encoding="utf-8"?>
<sst xmlns="http://schemas.openxmlformats.org/spreadsheetml/2006/main" count="280" uniqueCount="40">
  <si>
    <t>Budget Summary</t>
  </si>
  <si>
    <t xml:space="preserve">      Total Budget</t>
  </si>
  <si>
    <t xml:space="preserve">   TOTAL REGULAR SALARIES</t>
  </si>
  <si>
    <t xml:space="preserve">   TOTAL BENEFITS</t>
  </si>
  <si>
    <t xml:space="preserve">   TOTAL PREMIUM PAY</t>
  </si>
  <si>
    <t xml:space="preserve">   TOTAL MATERIALS &amp; SUPPLIES</t>
  </si>
  <si>
    <t xml:space="preserve">   TOTAL EQUIPMENT</t>
  </si>
  <si>
    <t xml:space="preserve">   TOTAL SERVICES &amp; RENTS</t>
  </si>
  <si>
    <t xml:space="preserve">   TOTAL REVENUE</t>
  </si>
  <si>
    <t>Staffing Summary</t>
  </si>
  <si>
    <t xml:space="preserve">      Uniform Staff</t>
  </si>
  <si>
    <t xml:space="preserve">      Civilian Staff</t>
  </si>
  <si>
    <t xml:space="preserve">         Total Staffing</t>
  </si>
  <si>
    <t>2017 Actuals</t>
  </si>
  <si>
    <t>2018 Actuals</t>
  </si>
  <si>
    <t>2019 Actuals</t>
  </si>
  <si>
    <t>2020 Budget</t>
  </si>
  <si>
    <t>2020 YTD Actuals</t>
  </si>
  <si>
    <t>CORPORATE SUPPORT COMMAND (Consolidated)</t>
  </si>
  <si>
    <t>TORONTO POLICE SERVICE  (Consolidated)</t>
  </si>
  <si>
    <t>INFORMATION TECHNOLOGY COMMAND (Consolidated)</t>
  </si>
  <si>
    <t>SPECIALIZED OPERATIONS COMMAND (Consolidated)</t>
  </si>
  <si>
    <t>HUMAN RESOURCES COMMAND (Consolidated)</t>
  </si>
  <si>
    <t>CHIEF COMMAND (Consolidated)</t>
  </si>
  <si>
    <t>COMMUNITIES &amp; NEIGHBOURHOODS COMMAND (Consolidated)</t>
  </si>
  <si>
    <t>PRIORITY RESPONSE COMMAND (Consolidated)</t>
  </si>
  <si>
    <t>CENTRALIZED SERVICE CHARGES (Consolidated)</t>
  </si>
  <si>
    <t>Grants (Consolidated)</t>
  </si>
  <si>
    <t>OPERATIONAL SUPPORT COMMAND (Consolidated)</t>
  </si>
  <si>
    <t>2017 Approved</t>
  </si>
  <si>
    <t>2018 Approved</t>
  </si>
  <si>
    <t>2019 Approved</t>
  </si>
  <si>
    <t>2020 Approved</t>
  </si>
  <si>
    <t>COMMAND SUMMARY BY FEATURE CATEGORIES</t>
  </si>
  <si>
    <t>2021 Budget</t>
  </si>
  <si>
    <t>2021 Approved</t>
  </si>
  <si>
    <t xml:space="preserve"> TORONTO POLICE SERVICE BUDGET SUMMARY </t>
  </si>
  <si>
    <t>*2020 YTD Actuals includes commitments and is as of Dec 10, 2020</t>
  </si>
  <si>
    <t>2017-2021</t>
  </si>
  <si>
    <t xml:space="preserve">   TOTAL COLLECTIVE AGREEMENT IMPACTS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</si>
</sst>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7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Arial"/>
    </font>
    <font>
      <b/>
      <sz val="11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164" fontId="1" fillId="0" borderId="1" xfId="0" applyNumberFormat="1" applyFont="1" applyFill="1" applyBorder="1" applyAlignment="1">
      <alignment vertical="top"/>
    </xf>
    <xf numFmtId="164" fontId="4" fillId="0" borderId="0" xfId="0" applyNumberFormat="1" applyFont="1" applyAlignment="1">
      <alignment vertical="top"/>
    </xf>
    <xf numFmtId="164" fontId="0" fillId="0" borderId="0" xfId="0" applyNumberFormat="1"/>
    <xf numFmtId="3" fontId="5" fillId="0" borderId="1" xfId="0" applyNumberFormat="1" applyFont="1" applyBorder="1"/>
    <xf numFmtId="0" fontId="6" fillId="0" borderId="0" xfId="0" applyFont="1"/>
    <xf numFmtId="0" fontId="0" fillId="0" borderId="0" xfId="0" applyFont="1"/>
    <xf numFmtId="0" fontId="8" fillId="0" borderId="0" xfId="0" applyFont="1" applyAlignment="1"/>
    <xf numFmtId="0" fontId="7" fillId="0" borderId="0" xfId="0" applyFont="1" applyAlignment="1">
      <alignment horizontal="center"/>
    </xf>
    <xf numFmtId="164" fontId="9" fillId="0" borderId="0" xfId="0" applyNumberFormat="1" applyFont="1" applyFill="1" applyBorder="1" applyAlignment="1">
      <alignment horizontal="left" vertical="top"/>
    </xf>
    <xf numFmtId="164" fontId="1" fillId="0" borderId="2" xfId="0" applyNumberFormat="1" applyFont="1" applyFill="1" applyBorder="1" applyAlignment="1">
      <alignment horizontal="left" vertical="top"/>
    </xf>
    <xf numFmtId="3" fontId="5" fillId="0" borderId="3" xfId="0" applyNumberFormat="1" applyFont="1" applyBorder="1"/>
    <xf numFmtId="164" fontId="2" fillId="0" borderId="4" xfId="0" applyNumberFormat="1" applyFont="1" applyFill="1" applyBorder="1" applyAlignment="1">
      <alignment horizontal="left" vertical="top" wrapText="1"/>
    </xf>
    <xf numFmtId="164" fontId="2" fillId="0" borderId="5" xfId="0" applyNumberFormat="1" applyFont="1" applyFill="1" applyBorder="1" applyAlignment="1">
      <alignment horizontal="center" vertical="top" wrapText="1"/>
    </xf>
    <xf numFmtId="164" fontId="2" fillId="0" borderId="6" xfId="0" applyNumberFormat="1" applyFont="1" applyFill="1" applyBorder="1" applyAlignment="1">
      <alignment horizontal="center" vertical="top" wrapText="1"/>
    </xf>
    <xf numFmtId="164" fontId="3" fillId="0" borderId="7" xfId="0" applyNumberFormat="1" applyFont="1" applyFill="1" applyBorder="1" applyAlignment="1">
      <alignment horizontal="left" vertical="top"/>
    </xf>
    <xf numFmtId="3" fontId="3" fillId="0" borderId="8" xfId="0" applyNumberFormat="1" applyFont="1" applyFill="1" applyBorder="1" applyAlignment="1">
      <alignment vertical="top"/>
    </xf>
    <xf numFmtId="3" fontId="3" fillId="0" borderId="9" xfId="0" applyNumberFormat="1" applyFont="1" applyFill="1" applyBorder="1" applyAlignment="1">
      <alignment vertical="top"/>
    </xf>
    <xf numFmtId="164" fontId="1" fillId="0" borderId="3" xfId="0" applyNumberFormat="1" applyFont="1" applyFill="1" applyBorder="1" applyAlignment="1">
      <alignment vertical="top"/>
    </xf>
    <xf numFmtId="164" fontId="2" fillId="0" borderId="4" xfId="0" applyNumberFormat="1" applyFont="1" applyFill="1" applyBorder="1" applyAlignment="1">
      <alignment horizontal="left" vertical="top"/>
    </xf>
    <xf numFmtId="1" fontId="2" fillId="0" borderId="5" xfId="0" applyNumberFormat="1" applyFont="1" applyFill="1" applyBorder="1" applyAlignment="1">
      <alignment horizontal="center" vertical="top"/>
    </xf>
    <xf numFmtId="1" fontId="2" fillId="0" borderId="6" xfId="0" applyNumberFormat="1" applyFont="1" applyFill="1" applyBorder="1" applyAlignment="1">
      <alignment horizontal="center" vertical="top"/>
    </xf>
    <xf numFmtId="164" fontId="3" fillId="0" borderId="8" xfId="0" applyNumberFormat="1" applyFont="1" applyFill="1" applyBorder="1" applyAlignment="1">
      <alignment vertical="top"/>
    </xf>
    <xf numFmtId="164" fontId="3" fillId="0" borderId="9" xfId="0" applyNumberFormat="1" applyFont="1" applyFill="1" applyBorder="1" applyAlignment="1">
      <alignment vertical="top"/>
    </xf>
    <xf numFmtId="3" fontId="10" fillId="0" borderId="1" xfId="0" applyNumberFormat="1" applyFont="1" applyBorder="1"/>
    <xf numFmtId="3" fontId="10" fillId="0" borderId="5" xfId="0" applyNumberFormat="1" applyFont="1" applyBorder="1"/>
    <xf numFmtId="3" fontId="10" fillId="0" borderId="8" xfId="0" applyNumberFormat="1" applyFont="1" applyBorder="1"/>
    <xf numFmtId="164" fontId="11" fillId="0" borderId="5" xfId="0" applyNumberFormat="1" applyFont="1" applyFill="1" applyBorder="1" applyAlignment="1">
      <alignment horizontal="center" vertical="top" wrapText="1"/>
    </xf>
    <xf numFmtId="1" fontId="11" fillId="0" borderId="5" xfId="0" applyNumberFormat="1" applyFont="1" applyFill="1" applyBorder="1" applyAlignment="1">
      <alignment horizontal="center" vertical="top"/>
    </xf>
    <xf numFmtId="0" fontId="7" fillId="0" borderId="0" xfId="0" applyFont="1" applyAlignment="1"/>
    <xf numFmtId="0" fontId="7" fillId="0" borderId="0" xfId="0" applyFont="1" applyAlignment="1">
      <alignment vertical="center"/>
    </xf>
    <xf numFmtId="3" fontId="5" fillId="0" borderId="8" xfId="0" applyNumberFormat="1" applyFont="1" applyBorder="1"/>
    <xf numFmtId="3" fontId="5" fillId="0" borderId="9" xfId="0" applyNumberFormat="1" applyFont="1" applyBorder="1"/>
  </cellXfs>
  <cellStyles count="2">
    <cellStyle name="Normal" xfId="0" builtinId="0"/>
    <cellStyle name="Normal 2" xfId="1"/>
  </cellStyles>
  <dxfs count="176"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;\(#,##0\)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#,##0;\(#,##0\)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;\(#,##0\)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#,##0;\(#,##0\)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;\(#,##0\)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#,##0;\(#,##0\)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;\(#,##0\)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#,##0;\(#,##0\)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;\(#,##0\)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#,##0;\(#,##0\)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;\(#,##0\)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#,##0;\(#,##0\)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;\(#,##0\)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#,##0;\(#,##0\)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;\(#,##0\)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#,##0;\(#,##0\)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;\(#,##0\)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#,##0;\(#,##0\)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;\(#,##0\)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#,##0;\(#,##0\)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;\(#,##0\)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#,##0;\(#,##0\)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4:G13" totalsRowShown="0" headerRowDxfId="175" dataDxfId="173" headerRowBorderDxfId="174" tableBorderDxfId="172" totalsRowBorderDxfId="171">
  <autoFilter ref="A4:G13"/>
  <tableColumns count="7">
    <tableColumn id="1" name="Budget Summary" dataDxfId="170"/>
    <tableColumn id="3" name="2017 Actuals" dataDxfId="169"/>
    <tableColumn id="4" name="2018 Actuals" dataDxfId="168"/>
    <tableColumn id="5" name="2019 Actuals" dataDxfId="167"/>
    <tableColumn id="6" name="2020 YTD Actuals" dataDxfId="166"/>
    <tableColumn id="7" name="2020 Budget" dataDxfId="165"/>
    <tableColumn id="8" name="2021 Budget" dataDxfId="164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Toronto Police Service Consolidated Budget Summary"/>
    </ext>
  </extLst>
</table>
</file>

<file path=xl/tables/table10.xml><?xml version="1.0" encoding="utf-8"?>
<table xmlns="http://schemas.openxmlformats.org/spreadsheetml/2006/main" id="10" name="Table10" displayName="Table10" ref="A16:F19" totalsRowShown="0" headerRowDxfId="99" headerRowBorderDxfId="98" tableBorderDxfId="97" totalsRowBorderDxfId="96">
  <autoFilter ref="A16:F19"/>
  <tableColumns count="6">
    <tableColumn id="1" name="Staffing Summary"/>
    <tableColumn id="3" name="2017 Approved"/>
    <tableColumn id="4" name="2018 Approved"/>
    <tableColumn id="5" name="2019 Approved"/>
    <tableColumn id="6" name="2020 Approved"/>
    <tableColumn id="7" name="2021 Approved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Specialized Operations Command Consolidated Staffing Summary"/>
    </ext>
  </extLst>
</table>
</file>

<file path=xl/tables/table11.xml><?xml version="1.0" encoding="utf-8"?>
<table xmlns="http://schemas.openxmlformats.org/spreadsheetml/2006/main" id="11" name="Table11" displayName="Table11" ref="A4:G12" totalsRowShown="0" headerRowDxfId="95" dataDxfId="93" headerRowBorderDxfId="94" tableBorderDxfId="92" totalsRowBorderDxfId="91">
  <autoFilter ref="A4:G12"/>
  <tableColumns count="7">
    <tableColumn id="1" name="Budget Summary" dataDxfId="90"/>
    <tableColumn id="3" name="2017 Actuals" dataDxfId="89"/>
    <tableColumn id="4" name="2018 Actuals" dataDxfId="88"/>
    <tableColumn id="5" name="2019 Actuals" dataDxfId="87"/>
    <tableColumn id="6" name="2020 YTD Actuals" dataDxfId="86"/>
    <tableColumn id="7" name="2020 Budget" dataDxfId="85"/>
    <tableColumn id="8" name="2021 Budget" dataDxfId="84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Human Resources Command Consolidated Budget Summary"/>
    </ext>
  </extLst>
</table>
</file>

<file path=xl/tables/table12.xml><?xml version="1.0" encoding="utf-8"?>
<table xmlns="http://schemas.openxmlformats.org/spreadsheetml/2006/main" id="12" name="Table12" displayName="Table12" ref="A16:F19" totalsRowShown="0" headerRowDxfId="83" headerRowBorderDxfId="82" tableBorderDxfId="81" totalsRowBorderDxfId="80">
  <autoFilter ref="A16:F19"/>
  <tableColumns count="6">
    <tableColumn id="1" name="Staffing Summary"/>
    <tableColumn id="3" name="2017 Approved"/>
    <tableColumn id="4" name="2018 Approved"/>
    <tableColumn id="5" name="2019 Approved"/>
    <tableColumn id="6" name="2020 Approved"/>
    <tableColumn id="7" name="2021 Approved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Human Resources Command Consolidated Staffing Summary"/>
    </ext>
  </extLst>
</table>
</file>

<file path=xl/tables/table13.xml><?xml version="1.0" encoding="utf-8"?>
<table xmlns="http://schemas.openxmlformats.org/spreadsheetml/2006/main" id="13" name="Table13" displayName="Table13" ref="A4:G12" totalsRowShown="0" headerRowDxfId="79" dataDxfId="77" headerRowBorderDxfId="78" tableBorderDxfId="76" totalsRowBorderDxfId="75">
  <autoFilter ref="A4:G12"/>
  <tableColumns count="7">
    <tableColumn id="1" name="Budget Summary" dataDxfId="74"/>
    <tableColumn id="3" name="2017 Actuals" dataDxfId="73"/>
    <tableColumn id="4" name="2018 Actuals" dataDxfId="72"/>
    <tableColumn id="5" name="2019 Actuals" dataDxfId="71"/>
    <tableColumn id="6" name="2020 YTD Actuals" dataDxfId="70"/>
    <tableColumn id="7" name="2020 Budget" dataDxfId="69"/>
    <tableColumn id="8" name="2021 Budget" dataDxfId="68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Communities &amp; Neighbourhoods Command Consolidated Budget Summary"/>
    </ext>
  </extLst>
</table>
</file>

<file path=xl/tables/table14.xml><?xml version="1.0" encoding="utf-8"?>
<table xmlns="http://schemas.openxmlformats.org/spreadsheetml/2006/main" id="14" name="Table14" displayName="Table14" ref="A16:F19" totalsRowShown="0" headerRowDxfId="67" headerRowBorderDxfId="66" tableBorderDxfId="65" totalsRowBorderDxfId="64">
  <autoFilter ref="A16:F19"/>
  <tableColumns count="6">
    <tableColumn id="1" name="Staffing Summary"/>
    <tableColumn id="3" name="2017 Approved"/>
    <tableColumn id="4" name="2018 Approved"/>
    <tableColumn id="5" name="2019 Approved"/>
    <tableColumn id="6" name="2020 Approved"/>
    <tableColumn id="7" name="2021 Approved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Communities &amp; Neighbourhoods Command Consolidated Staffing Summary"/>
    </ext>
  </extLst>
</table>
</file>

<file path=xl/tables/table15.xml><?xml version="1.0" encoding="utf-8"?>
<table xmlns="http://schemas.openxmlformats.org/spreadsheetml/2006/main" id="15" name="Table15" displayName="Table15" ref="A4:G12" totalsRowShown="0" headerRowDxfId="63" dataDxfId="61" headerRowBorderDxfId="62" tableBorderDxfId="60" totalsRowBorderDxfId="59">
  <autoFilter ref="A4:G12"/>
  <tableColumns count="7">
    <tableColumn id="1" name="Budget Summary" dataDxfId="58"/>
    <tableColumn id="3" name="2017 Actuals" dataDxfId="57"/>
    <tableColumn id="4" name="2018 Actuals" dataDxfId="56"/>
    <tableColumn id="5" name="2019 Actuals" dataDxfId="55"/>
    <tableColumn id="6" name="2020 YTD Actuals" dataDxfId="54"/>
    <tableColumn id="7" name="2020 Budget" dataDxfId="53"/>
    <tableColumn id="8" name="2021 Budget" dataDxfId="52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Priority Response Command Consolidated Budget Summary"/>
    </ext>
  </extLst>
</table>
</file>

<file path=xl/tables/table16.xml><?xml version="1.0" encoding="utf-8"?>
<table xmlns="http://schemas.openxmlformats.org/spreadsheetml/2006/main" id="16" name="Table16" displayName="Table16" ref="A16:F19" totalsRowShown="0" headerRowDxfId="51" headerRowBorderDxfId="50" tableBorderDxfId="49" totalsRowBorderDxfId="48">
  <autoFilter ref="A16:F19"/>
  <tableColumns count="6">
    <tableColumn id="1" name="Staffing Summary"/>
    <tableColumn id="3" name="2017 Approved"/>
    <tableColumn id="4" name="2018 Approved"/>
    <tableColumn id="5" name="2019 Approved"/>
    <tableColumn id="6" name="2020 Approved"/>
    <tableColumn id="7" name="2021 Approved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Priority Response Command Consolidated Staffing Summary"/>
    </ext>
  </extLst>
</table>
</file>

<file path=xl/tables/table17.xml><?xml version="1.0" encoding="utf-8"?>
<table xmlns="http://schemas.openxmlformats.org/spreadsheetml/2006/main" id="17" name="Table17" displayName="Table17" ref="A4:G12" totalsRowShown="0" headerRowDxfId="47" dataDxfId="45" headerRowBorderDxfId="46" tableBorderDxfId="44" totalsRowBorderDxfId="43">
  <autoFilter ref="A4:G12"/>
  <tableColumns count="7">
    <tableColumn id="1" name="Budget Summary" dataDxfId="42"/>
    <tableColumn id="3" name="2017 Actuals" dataDxfId="41"/>
    <tableColumn id="4" name="2018 Actuals" dataDxfId="40"/>
    <tableColumn id="5" name="2019 Actuals" dataDxfId="39"/>
    <tableColumn id="6" name="2020 YTD Actuals" dataDxfId="38"/>
    <tableColumn id="7" name="2020 Budget" dataDxfId="37"/>
    <tableColumn id="8" name="2021 Budget" dataDxfId="36">
      <calculatedColumnFormula>33493200-1799100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Centralized Service Charges Consolidated Budget Summary"/>
    </ext>
  </extLst>
</table>
</file>

<file path=xl/tables/table18.xml><?xml version="1.0" encoding="utf-8"?>
<table xmlns="http://schemas.openxmlformats.org/spreadsheetml/2006/main" id="18" name="Table18" displayName="Table18" ref="A16:F19" totalsRowShown="0" headerRowDxfId="35" headerRowBorderDxfId="34" tableBorderDxfId="33" totalsRowBorderDxfId="32">
  <autoFilter ref="A16:F19"/>
  <tableColumns count="6">
    <tableColumn id="1" name="Staffing Summary"/>
    <tableColumn id="3" name="2017 Approved"/>
    <tableColumn id="4" name="2018 Approved"/>
    <tableColumn id="5" name="2019 Approved"/>
    <tableColumn id="6" name="2020 Approved"/>
    <tableColumn id="7" name="2021 Approved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Centralized Service Charges Consolidated Staffing Summary"/>
    </ext>
  </extLst>
</table>
</file>

<file path=xl/tables/table19.xml><?xml version="1.0" encoding="utf-8"?>
<table xmlns="http://schemas.openxmlformats.org/spreadsheetml/2006/main" id="19" name="Table19" displayName="Table19" ref="A4:G12" totalsRowShown="0" headerRowDxfId="31" dataDxfId="29" headerRowBorderDxfId="30" tableBorderDxfId="28" totalsRowBorderDxfId="27">
  <autoFilter ref="A4:G12"/>
  <tableColumns count="7">
    <tableColumn id="1" name="Budget Summary" dataDxfId="26"/>
    <tableColumn id="3" name="2017 Actuals" dataDxfId="25"/>
    <tableColumn id="4" name="2018 Actuals" dataDxfId="24"/>
    <tableColumn id="5" name="2019 Actuals" dataDxfId="23"/>
    <tableColumn id="6" name="2020 YTD Actuals" dataDxfId="22"/>
    <tableColumn id="7" name="2020 Budget" dataDxfId="21"/>
    <tableColumn id="8" name="2021 Budget" dataDxfId="2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Operational Support Command Consolidated Budget Summary"/>
    </ext>
  </extLst>
</table>
</file>

<file path=xl/tables/table2.xml><?xml version="1.0" encoding="utf-8"?>
<table xmlns="http://schemas.openxmlformats.org/spreadsheetml/2006/main" id="2" name="Table2" displayName="Table2" ref="A16:F19" totalsRowShown="0" headerRowDxfId="163" headerRowBorderDxfId="162" tableBorderDxfId="161" totalsRowBorderDxfId="160">
  <autoFilter ref="A16:F19"/>
  <tableColumns count="6">
    <tableColumn id="1" name="Staffing Summary"/>
    <tableColumn id="3" name="2017 Approved"/>
    <tableColumn id="4" name="2018 Approved"/>
    <tableColumn id="5" name="2019 Approved"/>
    <tableColumn id="6" name="2020 Approved"/>
    <tableColumn id="7" name="2021 Approved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Toronto Police Service Consolidated Staffing Summary"/>
    </ext>
  </extLst>
</table>
</file>

<file path=xl/tables/table20.xml><?xml version="1.0" encoding="utf-8"?>
<table xmlns="http://schemas.openxmlformats.org/spreadsheetml/2006/main" id="20" name="Table20" displayName="Table20" ref="A16:F19" totalsRowShown="0" headerRowDxfId="19" headerRowBorderDxfId="18" tableBorderDxfId="17" totalsRowBorderDxfId="16">
  <autoFilter ref="A16:F19"/>
  <tableColumns count="6">
    <tableColumn id="1" name="Staffing Summary"/>
    <tableColumn id="3" name="2017 Approved"/>
    <tableColumn id="4" name="2018 Approved"/>
    <tableColumn id="5" name="2019 Approved"/>
    <tableColumn id="6" name="2020 Approved"/>
    <tableColumn id="7" name="2021 Approved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Operational Support Command Consolidated Staffing Summary"/>
    </ext>
  </extLst>
</table>
</file>

<file path=xl/tables/table21.xml><?xml version="1.0" encoding="utf-8"?>
<table xmlns="http://schemas.openxmlformats.org/spreadsheetml/2006/main" id="21" name="Table21" displayName="Table21" ref="A4:G12" totalsRowShown="0" headerRowDxfId="15" dataDxfId="13" headerRowBorderDxfId="14" tableBorderDxfId="12" totalsRowBorderDxfId="11">
  <autoFilter ref="A4:G12"/>
  <tableColumns count="7">
    <tableColumn id="1" name="Budget Summary" dataDxfId="10"/>
    <tableColumn id="3" name="2017 Actuals" dataDxfId="9"/>
    <tableColumn id="4" name="2018 Actuals" dataDxfId="8"/>
    <tableColumn id="5" name="2019 Actuals" dataDxfId="7"/>
    <tableColumn id="6" name="2020 YTD Actuals" dataDxfId="6"/>
    <tableColumn id="7" name="2020 Budget" dataDxfId="5"/>
    <tableColumn id="8" name="2021 Budget" dataDxfId="4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Grants Consolidated Budget Summary"/>
    </ext>
  </extLst>
</table>
</file>

<file path=xl/tables/table22.xml><?xml version="1.0" encoding="utf-8"?>
<table xmlns="http://schemas.openxmlformats.org/spreadsheetml/2006/main" id="22" name="Table22" displayName="Table22" ref="A16:F19" totalsRowShown="0" headerRowDxfId="3" headerRowBorderDxfId="2" tableBorderDxfId="1" totalsRowBorderDxfId="0">
  <autoFilter ref="A16:F19"/>
  <tableColumns count="6">
    <tableColumn id="1" name="Staffing Summary"/>
    <tableColumn id="3" name="2017 Approved"/>
    <tableColumn id="4" name="2018 Approved"/>
    <tableColumn id="5" name="2019 Approved"/>
    <tableColumn id="6" name="2020 Approved"/>
    <tableColumn id="2" name="2021 Approved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Grants Consolidated Staffing Summary"/>
    </ext>
  </extLst>
</table>
</file>

<file path=xl/tables/table3.xml><?xml version="1.0" encoding="utf-8"?>
<table xmlns="http://schemas.openxmlformats.org/spreadsheetml/2006/main" id="3" name="Table3" displayName="Table3" ref="A4:G12" totalsRowShown="0" headerRowDxfId="159" dataDxfId="157" headerRowBorderDxfId="158" tableBorderDxfId="156" totalsRowBorderDxfId="155">
  <autoFilter ref="A4:G12"/>
  <tableColumns count="7">
    <tableColumn id="1" name="Budget Summary" dataDxfId="154"/>
    <tableColumn id="3" name="2017 Actuals" dataDxfId="153"/>
    <tableColumn id="4" name="2018 Actuals" dataDxfId="152"/>
    <tableColumn id="5" name="2019 Actuals" dataDxfId="151"/>
    <tableColumn id="6" name="2020 YTD Actuals" dataDxfId="150"/>
    <tableColumn id="7" name="2020 Budget" dataDxfId="149"/>
    <tableColumn id="8" name="2021 Budget" dataDxfId="148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Chief Command Consolidated Budget Summary"/>
    </ext>
  </extLst>
</table>
</file>

<file path=xl/tables/table4.xml><?xml version="1.0" encoding="utf-8"?>
<table xmlns="http://schemas.openxmlformats.org/spreadsheetml/2006/main" id="4" name="Table4" displayName="Table4" ref="A16:F19" totalsRowShown="0" headerRowDxfId="147" headerRowBorderDxfId="146" tableBorderDxfId="145" totalsRowBorderDxfId="144">
  <autoFilter ref="A16:F19"/>
  <tableColumns count="6">
    <tableColumn id="1" name="Staffing Summary"/>
    <tableColumn id="3" name="2017 Approved"/>
    <tableColumn id="4" name="2018 Approved"/>
    <tableColumn id="5" name="2019 Approved"/>
    <tableColumn id="6" name="2020 Approved"/>
    <tableColumn id="7" name="2021 Approved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Chief Command Consolidated Staffing Summary"/>
    </ext>
  </extLst>
</table>
</file>

<file path=xl/tables/table5.xml><?xml version="1.0" encoding="utf-8"?>
<table xmlns="http://schemas.openxmlformats.org/spreadsheetml/2006/main" id="5" name="Table5" displayName="Table5" ref="A4:G12" totalsRowShown="0" headerRowDxfId="143" dataDxfId="141" headerRowBorderDxfId="142" tableBorderDxfId="140" totalsRowBorderDxfId="139">
  <autoFilter ref="A4:G12"/>
  <tableColumns count="7">
    <tableColumn id="1" name="Budget Summary" dataDxfId="138"/>
    <tableColumn id="3" name="2017 Actuals" dataDxfId="137"/>
    <tableColumn id="4" name="2018 Actuals" dataDxfId="136"/>
    <tableColumn id="5" name="2019 Actuals" dataDxfId="135"/>
    <tableColumn id="6" name="2020 YTD Actuals" dataDxfId="134"/>
    <tableColumn id="7" name="2020 Budget" dataDxfId="133"/>
    <tableColumn id="8" name="2021 Budget" dataDxfId="132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Corporate Support Command Consolidated Budget Summary"/>
    </ext>
  </extLst>
</table>
</file>

<file path=xl/tables/table6.xml><?xml version="1.0" encoding="utf-8"?>
<table xmlns="http://schemas.openxmlformats.org/spreadsheetml/2006/main" id="6" name="Table6" displayName="Table6" ref="A16:F19" totalsRowShown="0" headerRowDxfId="131" headerRowBorderDxfId="130" tableBorderDxfId="129" totalsRowBorderDxfId="128">
  <autoFilter ref="A16:F19"/>
  <tableColumns count="6">
    <tableColumn id="1" name="Staffing Summary"/>
    <tableColumn id="3" name="2017 Approved"/>
    <tableColumn id="4" name="2018 Approved"/>
    <tableColumn id="5" name="2019 Approved"/>
    <tableColumn id="6" name="2020 Approved"/>
    <tableColumn id="7" name="2021 Approved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Corporate Support Command Consolidated Staffing Summary"/>
    </ext>
  </extLst>
</table>
</file>

<file path=xl/tables/table7.xml><?xml version="1.0" encoding="utf-8"?>
<table xmlns="http://schemas.openxmlformats.org/spreadsheetml/2006/main" id="7" name="Table7" displayName="Table7" ref="A4:G12" totalsRowShown="0" headerRowDxfId="127" dataDxfId="125" headerRowBorderDxfId="126" tableBorderDxfId="124" totalsRowBorderDxfId="123">
  <autoFilter ref="A4:G12"/>
  <tableColumns count="7">
    <tableColumn id="1" name="Budget Summary" dataDxfId="122"/>
    <tableColumn id="3" name="2017 Actuals" dataDxfId="121"/>
    <tableColumn id="4" name="2018 Actuals" dataDxfId="120"/>
    <tableColumn id="5" name="2019 Actuals" dataDxfId="119"/>
    <tableColumn id="6" name="2020 YTD Actuals" dataDxfId="118"/>
    <tableColumn id="7" name="2020 Budget" dataDxfId="117"/>
    <tableColumn id="8" name="2021 Budget" dataDxfId="116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nformation Technology Command Consolidated Budget Summary"/>
    </ext>
  </extLst>
</table>
</file>

<file path=xl/tables/table8.xml><?xml version="1.0" encoding="utf-8"?>
<table xmlns="http://schemas.openxmlformats.org/spreadsheetml/2006/main" id="8" name="Table8" displayName="Table8" ref="A16:F19" totalsRowShown="0" headerRowDxfId="115" headerRowBorderDxfId="114" tableBorderDxfId="113" totalsRowBorderDxfId="112">
  <autoFilter ref="A16:F19"/>
  <tableColumns count="6">
    <tableColumn id="1" name="Staffing Summary"/>
    <tableColumn id="3" name="2017 Approved"/>
    <tableColumn id="4" name="2018 Approved"/>
    <tableColumn id="5" name="2019 Approved"/>
    <tableColumn id="6" name="2020 Approved"/>
    <tableColumn id="7" name="2021 Approved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Information Technology Command Consolidated Staffing Summary"/>
    </ext>
  </extLst>
</table>
</file>

<file path=xl/tables/table9.xml><?xml version="1.0" encoding="utf-8"?>
<table xmlns="http://schemas.openxmlformats.org/spreadsheetml/2006/main" id="9" name="Table9" displayName="Table9" ref="A4:G12" totalsRowShown="0" headerRowDxfId="111" dataDxfId="109" headerRowBorderDxfId="110" tableBorderDxfId="108" totalsRowBorderDxfId="107">
  <autoFilter ref="A4:G12"/>
  <tableColumns count="7">
    <tableColumn id="1" name="Budget Summary" dataDxfId="106"/>
    <tableColumn id="3" name="2017 Actuals" dataDxfId="105"/>
    <tableColumn id="4" name="2018 Actuals" dataDxfId="104"/>
    <tableColumn id="5" name="2019 Actuals" dataDxfId="103"/>
    <tableColumn id="6" name="2020 YTD Actuals" dataDxfId="102"/>
    <tableColumn id="7" name="2020 Budget" dataDxfId="101"/>
    <tableColumn id="8" name="2021 Budget" dataDxfId="10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Specialized Operations Command Consolidated Budget Summary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0"/>
  <sheetViews>
    <sheetView showGridLines="0" tabSelected="1" zoomScaleNormal="100" workbookViewId="0"/>
  </sheetViews>
  <sheetFormatPr defaultColWidth="9.140625" defaultRowHeight="92.25" x14ac:dyDescent="1.35"/>
  <cols>
    <col min="1" max="2" width="9.140625" style="6"/>
    <col min="3" max="11" width="9.140625" style="5"/>
    <col min="12" max="12" width="12.5703125" style="6" customWidth="1"/>
    <col min="13" max="16384" width="9.140625" style="6"/>
  </cols>
  <sheetData>
    <row r="2" spans="1:16" ht="34.5" customHeight="1" x14ac:dyDescent="2.65"/>
    <row r="3" spans="1:16" ht="20.25" customHeight="1" x14ac:dyDescent="2.65"/>
    <row r="4" spans="1:16" ht="25.5" x14ac:dyDescent="0.75">
      <c r="B4" s="7"/>
      <c r="C4" s="7"/>
      <c r="D4" s="7"/>
      <c r="E4" s="7" t="s">
        <v>36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6" ht="25.5" x14ac:dyDescent="0.7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6" ht="41.45" customHeight="1" x14ac:dyDescent="2.65">
      <c r="B6" s="29"/>
      <c r="C6" s="29"/>
      <c r="D6" s="29"/>
      <c r="E6" s="30" t="s">
        <v>33</v>
      </c>
      <c r="G6" s="29"/>
      <c r="H6" s="29"/>
      <c r="I6" s="29"/>
      <c r="J6" s="29"/>
      <c r="K6" s="29"/>
      <c r="L6" s="29"/>
      <c r="M6" s="29"/>
      <c r="N6" s="29"/>
      <c r="O6" s="29"/>
      <c r="P6" s="29"/>
    </row>
    <row r="7" spans="1:16" ht="25.5" x14ac:dyDescent="0.7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6" ht="25.5" x14ac:dyDescent="0.75">
      <c r="B8" s="29"/>
      <c r="C8" s="29"/>
      <c r="D8" s="29"/>
      <c r="E8" s="29"/>
      <c r="F8" s="29"/>
      <c r="G8" s="29"/>
      <c r="H8" s="29" t="s">
        <v>38</v>
      </c>
      <c r="I8" s="29"/>
      <c r="J8" s="29"/>
      <c r="K8" s="29"/>
      <c r="L8" s="29"/>
      <c r="M8" s="29"/>
      <c r="N8" s="29"/>
      <c r="O8" s="29"/>
      <c r="P8" s="29"/>
    </row>
    <row r="10" spans="1:16" ht="30.4" customHeight="1" x14ac:dyDescent="2.65"/>
  </sheetData>
  <pageMargins left="0.7" right="0.7" top="0.75" bottom="0.75" header="0.3" footer="0.3"/>
  <pageSetup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zoomScaleNormal="100" workbookViewId="0"/>
  </sheetViews>
  <sheetFormatPr defaultRowHeight="15" x14ac:dyDescent="0.25"/>
  <cols>
    <col min="1" max="1" width="32" customWidth="1"/>
    <col min="2" max="8" width="20.5703125" customWidth="1"/>
  </cols>
  <sheetData>
    <row r="1" spans="1:8" x14ac:dyDescent="0.45">
      <c r="A1" s="2" t="s">
        <v>26</v>
      </c>
    </row>
    <row r="3" spans="1:8" ht="14.25" x14ac:dyDescent="0.45">
      <c r="A3" s="9"/>
    </row>
    <row r="4" spans="1:8" ht="14.25" x14ac:dyDescent="0.45">
      <c r="A4" s="12" t="s">
        <v>0</v>
      </c>
      <c r="B4" s="13" t="s">
        <v>13</v>
      </c>
      <c r="C4" s="13" t="s">
        <v>14</v>
      </c>
      <c r="D4" s="13" t="s">
        <v>15</v>
      </c>
      <c r="E4" s="13" t="s">
        <v>17</v>
      </c>
      <c r="F4" s="14" t="s">
        <v>16</v>
      </c>
      <c r="G4" s="27" t="s">
        <v>34</v>
      </c>
    </row>
    <row r="5" spans="1:8" ht="14.25" x14ac:dyDescent="0.45">
      <c r="A5" s="10" t="s">
        <v>2</v>
      </c>
      <c r="B5" s="4">
        <f>32716358.58-1085939.59</f>
        <v>31630418.989999998</v>
      </c>
      <c r="C5" s="4">
        <f>34317131.62-1027812.89</f>
        <v>33289318.729999997</v>
      </c>
      <c r="D5" s="4">
        <f>36319131.62-1061446.63</f>
        <v>35257684.989999995</v>
      </c>
      <c r="E5" s="4">
        <v>29345582.890000001</v>
      </c>
      <c r="F5" s="11">
        <f>37124400-1806500</f>
        <v>35317900</v>
      </c>
      <c r="G5" s="11">
        <f t="shared" ref="G5" si="0">33493200-1799100</f>
        <v>31694100</v>
      </c>
    </row>
    <row r="6" spans="1:8" ht="14.25" x14ac:dyDescent="0.45">
      <c r="A6" s="10" t="s">
        <v>3</v>
      </c>
      <c r="B6" s="4">
        <v>90539906.390000001</v>
      </c>
      <c r="C6" s="4">
        <v>92654930.879999995</v>
      </c>
      <c r="D6" s="4">
        <v>96464007.939999998</v>
      </c>
      <c r="E6" s="4">
        <v>79578380.609999999</v>
      </c>
      <c r="F6" s="11">
        <v>104206100</v>
      </c>
      <c r="G6" s="11">
        <v>102543000</v>
      </c>
    </row>
    <row r="7" spans="1:8" ht="14.25" x14ac:dyDescent="0.45">
      <c r="A7" s="10" t="s">
        <v>4</v>
      </c>
      <c r="B7" s="4">
        <v>372804.38</v>
      </c>
      <c r="C7" s="4">
        <v>1998732.14</v>
      </c>
      <c r="D7" s="4">
        <v>748289.43</v>
      </c>
      <c r="E7" s="4">
        <v>-551052.62</v>
      </c>
      <c r="F7" s="11">
        <v>-2706700</v>
      </c>
      <c r="G7" s="11">
        <v>-2706700</v>
      </c>
    </row>
    <row r="8" spans="1:8" ht="14.25" x14ac:dyDescent="0.45">
      <c r="A8" s="10" t="s">
        <v>5</v>
      </c>
      <c r="B8" s="4">
        <v>14113848.4</v>
      </c>
      <c r="C8" s="4">
        <v>15478021.67</v>
      </c>
      <c r="D8" s="4">
        <v>15098553.99</v>
      </c>
      <c r="E8" s="4">
        <v>15491374.4</v>
      </c>
      <c r="F8" s="11">
        <v>16855300</v>
      </c>
      <c r="G8" s="11">
        <v>16610600</v>
      </c>
    </row>
    <row r="9" spans="1:8" ht="14.25" x14ac:dyDescent="0.45">
      <c r="A9" s="10" t="s">
        <v>6</v>
      </c>
      <c r="B9" s="4">
        <v>1829164.5</v>
      </c>
      <c r="C9" s="4">
        <v>1307912.33</v>
      </c>
      <c r="D9" s="4">
        <v>2270082.92</v>
      </c>
      <c r="E9" s="4">
        <v>2254042</v>
      </c>
      <c r="F9" s="11">
        <v>1971400</v>
      </c>
      <c r="G9" s="11">
        <v>1435300</v>
      </c>
    </row>
    <row r="10" spans="1:8" ht="14.25" x14ac:dyDescent="0.45">
      <c r="A10" s="10" t="s">
        <v>7</v>
      </c>
      <c r="B10" s="4">
        <f>71786143+1085940</f>
        <v>72872083</v>
      </c>
      <c r="C10" s="4">
        <f>77165373+1027813</f>
        <v>78193186</v>
      </c>
      <c r="D10" s="4">
        <f>77744383+1061447</f>
        <v>78805830</v>
      </c>
      <c r="E10" s="4">
        <v>8444854.2799999993</v>
      </c>
      <c r="F10" s="11">
        <f>71596600+1806500</f>
        <v>73403100</v>
      </c>
      <c r="G10" s="11">
        <f>64566900+1799100</f>
        <v>66366000</v>
      </c>
    </row>
    <row r="11" spans="1:8" ht="14.25" x14ac:dyDescent="0.45">
      <c r="A11" s="10" t="s">
        <v>8</v>
      </c>
      <c r="B11" s="4">
        <v>-63589802.229999997</v>
      </c>
      <c r="C11" s="4">
        <v>-71163091.890000001</v>
      </c>
      <c r="D11" s="4">
        <v>-69379500.799999997</v>
      </c>
      <c r="E11" s="4">
        <v>-43130261.789999999</v>
      </c>
      <c r="F11" s="11">
        <v>-79971300</v>
      </c>
      <c r="G11" s="11">
        <v>-86544300</v>
      </c>
    </row>
    <row r="12" spans="1:8" ht="14.25" x14ac:dyDescent="0.45">
      <c r="A12" s="15" t="s">
        <v>1</v>
      </c>
      <c r="B12" s="16">
        <f t="shared" ref="B12:G12" si="1">SUM(B5:B11)</f>
        <v>147768423.43000001</v>
      </c>
      <c r="C12" s="16">
        <f t="shared" si="1"/>
        <v>151759009.86000001</v>
      </c>
      <c r="D12" s="16">
        <f t="shared" si="1"/>
        <v>159264948.46999997</v>
      </c>
      <c r="E12" s="16">
        <f>SUM(E5:E11)</f>
        <v>91432919.770000011</v>
      </c>
      <c r="F12" s="17">
        <f t="shared" si="1"/>
        <v>149075800</v>
      </c>
      <c r="G12" s="17">
        <f t="shared" si="1"/>
        <v>129398000</v>
      </c>
    </row>
    <row r="14" spans="1:8" ht="14.25" x14ac:dyDescent="0.45">
      <c r="C14" s="3"/>
      <c r="D14" s="3"/>
      <c r="E14" s="3"/>
      <c r="F14" s="3"/>
      <c r="G14" s="3"/>
      <c r="H14" s="3"/>
    </row>
    <row r="16" spans="1:8" ht="14.25" x14ac:dyDescent="0.45">
      <c r="A16" s="19" t="s">
        <v>9</v>
      </c>
      <c r="B16" s="20" t="s">
        <v>29</v>
      </c>
      <c r="C16" s="20" t="s">
        <v>30</v>
      </c>
      <c r="D16" s="20" t="s">
        <v>31</v>
      </c>
      <c r="E16" s="21" t="s">
        <v>32</v>
      </c>
      <c r="F16" s="28" t="s">
        <v>35</v>
      </c>
    </row>
    <row r="17" spans="1:6" ht="14.25" x14ac:dyDescent="0.45">
      <c r="A17" s="10" t="s">
        <v>11</v>
      </c>
      <c r="B17" s="1">
        <v>17</v>
      </c>
      <c r="C17" s="1">
        <v>-66</v>
      </c>
      <c r="D17" s="1">
        <v>245</v>
      </c>
      <c r="E17" s="18">
        <v>158</v>
      </c>
      <c r="F17" s="18">
        <v>44</v>
      </c>
    </row>
    <row r="18" spans="1:6" ht="14.25" x14ac:dyDescent="0.45">
      <c r="A18" s="10" t="s">
        <v>10</v>
      </c>
      <c r="B18" s="1">
        <v>-4</v>
      </c>
      <c r="C18" s="1">
        <v>31</v>
      </c>
      <c r="D18" s="1">
        <v>24</v>
      </c>
      <c r="E18" s="18">
        <v>61</v>
      </c>
      <c r="F18" s="18">
        <v>-42</v>
      </c>
    </row>
    <row r="19" spans="1:6" ht="14.25" x14ac:dyDescent="0.45">
      <c r="A19" s="15" t="s">
        <v>12</v>
      </c>
      <c r="B19" s="22">
        <v>13</v>
      </c>
      <c r="C19" s="22">
        <v>-35</v>
      </c>
      <c r="D19" s="22">
        <v>269</v>
      </c>
      <c r="E19" s="23">
        <v>219</v>
      </c>
      <c r="F19" s="23">
        <v>2</v>
      </c>
    </row>
  </sheetData>
  <pageMargins left="0.70866141732283472" right="0.70866141732283472" top="0.74803149606299213" bottom="0.74803149606299213" header="0.31496062992125984" footer="0.31496062992125984"/>
  <pageSetup scale="69" orientation="landscape" r:id="rId1"/>
  <tableParts count="2"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zoomScaleNormal="100" workbookViewId="0"/>
  </sheetViews>
  <sheetFormatPr defaultRowHeight="15" x14ac:dyDescent="0.25"/>
  <cols>
    <col min="1" max="1" width="32" customWidth="1"/>
    <col min="2" max="8" width="20.5703125" customWidth="1"/>
  </cols>
  <sheetData>
    <row r="1" spans="1:8" x14ac:dyDescent="0.45">
      <c r="A1" s="2" t="s">
        <v>28</v>
      </c>
    </row>
    <row r="3" spans="1:8" ht="14.25" x14ac:dyDescent="0.45">
      <c r="A3" s="9"/>
    </row>
    <row r="4" spans="1:8" ht="14.25" x14ac:dyDescent="0.45">
      <c r="A4" s="12" t="s">
        <v>0</v>
      </c>
      <c r="B4" s="13" t="s">
        <v>13</v>
      </c>
      <c r="C4" s="13" t="s">
        <v>14</v>
      </c>
      <c r="D4" s="13" t="s">
        <v>15</v>
      </c>
      <c r="E4" s="13" t="s">
        <v>17</v>
      </c>
      <c r="F4" s="14" t="s">
        <v>16</v>
      </c>
      <c r="G4" s="27" t="s">
        <v>34</v>
      </c>
    </row>
    <row r="5" spans="1:8" ht="14.25" x14ac:dyDescent="0.45">
      <c r="A5" s="10" t="s">
        <v>2</v>
      </c>
      <c r="B5" s="4">
        <v>249054</v>
      </c>
      <c r="C5" s="4">
        <v>0</v>
      </c>
      <c r="D5" s="4">
        <v>0</v>
      </c>
      <c r="E5" s="4">
        <v>0</v>
      </c>
      <c r="F5" s="11">
        <v>0</v>
      </c>
      <c r="G5" s="25"/>
    </row>
    <row r="6" spans="1:8" ht="14.25" x14ac:dyDescent="0.45">
      <c r="A6" s="10" t="s">
        <v>3</v>
      </c>
      <c r="B6" s="4">
        <v>17640</v>
      </c>
      <c r="C6" s="4">
        <v>0</v>
      </c>
      <c r="D6" s="4">
        <v>0</v>
      </c>
      <c r="E6" s="4">
        <v>0</v>
      </c>
      <c r="F6" s="11">
        <v>0</v>
      </c>
      <c r="G6" s="24"/>
    </row>
    <row r="7" spans="1:8" ht="14.25" x14ac:dyDescent="0.45">
      <c r="A7" s="10" t="s">
        <v>4</v>
      </c>
      <c r="B7" s="4">
        <v>43330</v>
      </c>
      <c r="C7" s="4">
        <v>0</v>
      </c>
      <c r="D7" s="4">
        <v>0</v>
      </c>
      <c r="E7" s="4">
        <v>0</v>
      </c>
      <c r="F7" s="11">
        <v>0</v>
      </c>
      <c r="G7" s="24"/>
    </row>
    <row r="8" spans="1:8" ht="14.25" x14ac:dyDescent="0.45">
      <c r="A8" s="10" t="s">
        <v>5</v>
      </c>
      <c r="B8" s="4">
        <v>207</v>
      </c>
      <c r="C8" s="4">
        <v>0</v>
      </c>
      <c r="D8" s="4">
        <v>0</v>
      </c>
      <c r="E8" s="4">
        <v>0</v>
      </c>
      <c r="F8" s="11">
        <v>0</v>
      </c>
      <c r="G8" s="24"/>
    </row>
    <row r="9" spans="1:8" ht="14.25" x14ac:dyDescent="0.45">
      <c r="A9" s="10" t="s">
        <v>6</v>
      </c>
      <c r="B9" s="4">
        <v>101</v>
      </c>
      <c r="C9" s="4">
        <v>0</v>
      </c>
      <c r="D9" s="4">
        <v>0</v>
      </c>
      <c r="E9" s="4">
        <v>0</v>
      </c>
      <c r="F9" s="11">
        <v>0</v>
      </c>
      <c r="G9" s="24"/>
    </row>
    <row r="10" spans="1:8" ht="14.25" x14ac:dyDescent="0.45">
      <c r="A10" s="10" t="s">
        <v>7</v>
      </c>
      <c r="B10" s="4">
        <v>2553</v>
      </c>
      <c r="C10" s="4">
        <v>0</v>
      </c>
      <c r="D10" s="4">
        <v>0</v>
      </c>
      <c r="E10" s="4">
        <v>0</v>
      </c>
      <c r="F10" s="11">
        <v>0</v>
      </c>
      <c r="G10" s="24"/>
    </row>
    <row r="11" spans="1:8" ht="14.25" x14ac:dyDescent="0.45">
      <c r="A11" s="10" t="s">
        <v>8</v>
      </c>
      <c r="B11" s="4">
        <v>0</v>
      </c>
      <c r="C11" s="4">
        <v>0</v>
      </c>
      <c r="D11" s="4">
        <v>0</v>
      </c>
      <c r="E11" s="4">
        <v>0</v>
      </c>
      <c r="F11" s="11">
        <v>0</v>
      </c>
      <c r="G11" s="24"/>
    </row>
    <row r="12" spans="1:8" ht="14.25" x14ac:dyDescent="0.45">
      <c r="A12" s="15" t="s">
        <v>1</v>
      </c>
      <c r="B12" s="16">
        <f t="shared" ref="B12:F12" si="0">SUM(B5:B11)</f>
        <v>312885</v>
      </c>
      <c r="C12" s="16">
        <f t="shared" si="0"/>
        <v>0</v>
      </c>
      <c r="D12" s="16">
        <f t="shared" si="0"/>
        <v>0</v>
      </c>
      <c r="E12" s="16">
        <f t="shared" si="0"/>
        <v>0</v>
      </c>
      <c r="F12" s="17">
        <f t="shared" si="0"/>
        <v>0</v>
      </c>
      <c r="G12" s="26"/>
    </row>
    <row r="14" spans="1:8" ht="14.25" x14ac:dyDescent="0.45">
      <c r="C14" s="3"/>
      <c r="D14" s="3"/>
      <c r="E14" s="3"/>
      <c r="F14" s="3"/>
      <c r="G14" s="3"/>
      <c r="H14" s="3"/>
    </row>
    <row r="16" spans="1:8" ht="14.25" x14ac:dyDescent="0.45">
      <c r="A16" s="19" t="s">
        <v>9</v>
      </c>
      <c r="B16" s="20" t="s">
        <v>29</v>
      </c>
      <c r="C16" s="20" t="s">
        <v>30</v>
      </c>
      <c r="D16" s="20" t="s">
        <v>31</v>
      </c>
      <c r="E16" s="21" t="s">
        <v>32</v>
      </c>
      <c r="F16" s="28" t="s">
        <v>35</v>
      </c>
    </row>
    <row r="17" spans="1:5" ht="14.25" x14ac:dyDescent="0.45">
      <c r="A17" s="10" t="s">
        <v>10</v>
      </c>
      <c r="B17" s="1"/>
      <c r="C17" s="1"/>
      <c r="D17" s="1"/>
      <c r="E17" s="18"/>
    </row>
    <row r="18" spans="1:5" ht="14.25" x14ac:dyDescent="0.45">
      <c r="A18" s="10" t="s">
        <v>11</v>
      </c>
      <c r="B18" s="1"/>
      <c r="C18" s="1"/>
      <c r="D18" s="1"/>
      <c r="E18" s="18"/>
    </row>
    <row r="19" spans="1:5" ht="14.25" x14ac:dyDescent="0.45">
      <c r="A19" s="15" t="s">
        <v>12</v>
      </c>
      <c r="B19" s="22"/>
      <c r="C19" s="22"/>
      <c r="D19" s="22"/>
      <c r="E19" s="23"/>
    </row>
  </sheetData>
  <pageMargins left="0.70866141732283472" right="0.70866141732283472" top="0.74803149606299213" bottom="0.74803149606299213" header="0.31496062992125984" footer="0.31496062992125984"/>
  <pageSetup scale="69" orientation="landscape" r:id="rId1"/>
  <tableParts count="2">
    <tablePart r:id="rId2"/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zoomScaleNormal="100" workbookViewId="0"/>
  </sheetViews>
  <sheetFormatPr defaultRowHeight="15" x14ac:dyDescent="0.25"/>
  <cols>
    <col min="1" max="1" width="32" customWidth="1"/>
    <col min="2" max="8" width="20.5703125" customWidth="1"/>
  </cols>
  <sheetData>
    <row r="1" spans="1:8" x14ac:dyDescent="0.45">
      <c r="A1" s="2" t="s">
        <v>27</v>
      </c>
    </row>
    <row r="3" spans="1:8" ht="14.25" x14ac:dyDescent="0.45">
      <c r="A3" s="9"/>
    </row>
    <row r="4" spans="1:8" ht="14.25" x14ac:dyDescent="0.45">
      <c r="A4" s="12" t="s">
        <v>0</v>
      </c>
      <c r="B4" s="13" t="s">
        <v>13</v>
      </c>
      <c r="C4" s="13" t="s">
        <v>14</v>
      </c>
      <c r="D4" s="13" t="s">
        <v>15</v>
      </c>
      <c r="E4" s="13" t="s">
        <v>17</v>
      </c>
      <c r="F4" s="14" t="s">
        <v>16</v>
      </c>
      <c r="G4" s="27" t="s">
        <v>34</v>
      </c>
    </row>
    <row r="5" spans="1:8" ht="14.25" x14ac:dyDescent="0.45">
      <c r="A5" s="10" t="s">
        <v>2</v>
      </c>
      <c r="B5" s="4">
        <v>0</v>
      </c>
      <c r="C5" s="4">
        <v>0</v>
      </c>
      <c r="D5" s="4">
        <v>285818.67</v>
      </c>
      <c r="E5" s="11">
        <v>426707.73</v>
      </c>
      <c r="F5" s="11">
        <v>3299900</v>
      </c>
      <c r="G5" s="25">
        <v>3302000</v>
      </c>
    </row>
    <row r="6" spans="1:8" ht="14.25" x14ac:dyDescent="0.45">
      <c r="A6" s="10" t="s">
        <v>3</v>
      </c>
      <c r="B6" s="4">
        <v>0</v>
      </c>
      <c r="C6" s="4">
        <v>0</v>
      </c>
      <c r="D6" s="4">
        <v>6295.33</v>
      </c>
      <c r="E6" s="11">
        <v>25690.77</v>
      </c>
      <c r="F6" s="11">
        <v>7600</v>
      </c>
      <c r="G6" s="24">
        <v>8500</v>
      </c>
    </row>
    <row r="7" spans="1:8" ht="14.25" x14ac:dyDescent="0.45">
      <c r="A7" s="10" t="s">
        <v>4</v>
      </c>
      <c r="B7" s="4">
        <v>0</v>
      </c>
      <c r="C7" s="4">
        <v>115136.98</v>
      </c>
      <c r="D7" s="4">
        <v>5391558.6299999999</v>
      </c>
      <c r="E7" s="11">
        <v>717408.48</v>
      </c>
      <c r="F7" s="11">
        <v>0</v>
      </c>
      <c r="G7" s="24">
        <v>390000</v>
      </c>
    </row>
    <row r="8" spans="1:8" ht="14.25" x14ac:dyDescent="0.45">
      <c r="A8" s="10" t="s">
        <v>5</v>
      </c>
      <c r="B8" s="4">
        <v>0</v>
      </c>
      <c r="C8" s="4">
        <v>25175.32</v>
      </c>
      <c r="D8" s="4">
        <v>48081.03</v>
      </c>
      <c r="E8" s="11">
        <v>2381476.2999999998</v>
      </c>
      <c r="F8" s="11">
        <v>0</v>
      </c>
      <c r="G8" s="24">
        <v>1343800</v>
      </c>
    </row>
    <row r="9" spans="1:8" ht="14.25" x14ac:dyDescent="0.45">
      <c r="A9" s="10" t="s">
        <v>6</v>
      </c>
      <c r="B9" s="4">
        <v>40390.410000000003</v>
      </c>
      <c r="C9" s="4">
        <v>2972130.44</v>
      </c>
      <c r="D9" s="4">
        <v>6199862.3899999997</v>
      </c>
      <c r="E9" s="11">
        <v>6282343.3099999996</v>
      </c>
      <c r="F9" s="11">
        <v>1083800</v>
      </c>
      <c r="G9" s="24">
        <v>1083800</v>
      </c>
    </row>
    <row r="10" spans="1:8" ht="14.25" x14ac:dyDescent="0.45">
      <c r="A10" s="10" t="s">
        <v>7</v>
      </c>
      <c r="B10" s="4">
        <v>738966.1</v>
      </c>
      <c r="C10" s="4">
        <v>3374646.92</v>
      </c>
      <c r="D10" s="4">
        <v>3142673.31</v>
      </c>
      <c r="E10" s="11">
        <v>4647480.68</v>
      </c>
      <c r="F10" s="11">
        <v>577500</v>
      </c>
      <c r="G10" s="24">
        <v>1133700</v>
      </c>
    </row>
    <row r="11" spans="1:8" ht="14.25" x14ac:dyDescent="0.45">
      <c r="A11" s="10" t="s">
        <v>8</v>
      </c>
      <c r="B11" s="4">
        <v>-779356.45</v>
      </c>
      <c r="C11" s="4">
        <v>-6933839.4100000001</v>
      </c>
      <c r="D11" s="4">
        <v>-16660473.9</v>
      </c>
      <c r="E11" s="11">
        <v>-18801962.940000001</v>
      </c>
      <c r="F11" s="11">
        <v>-4911000</v>
      </c>
      <c r="G11" s="24">
        <v>-6667100</v>
      </c>
    </row>
    <row r="12" spans="1:8" ht="14.25" x14ac:dyDescent="0.45">
      <c r="A12" s="15" t="s">
        <v>1</v>
      </c>
      <c r="B12" s="16">
        <v>0.06</v>
      </c>
      <c r="C12" s="16">
        <v>-446749.75</v>
      </c>
      <c r="D12" s="16">
        <v>-1586184.54</v>
      </c>
      <c r="E12" s="17">
        <f>SUBTOTAL(109,E5:E11)</f>
        <v>-4320855.6700000018</v>
      </c>
      <c r="F12" s="17">
        <f t="shared" ref="F12:G12" si="0">SUBTOTAL(109,F5:F11)</f>
        <v>57800</v>
      </c>
      <c r="G12" s="17">
        <f t="shared" si="0"/>
        <v>594700</v>
      </c>
    </row>
    <row r="14" spans="1:8" ht="14.25" x14ac:dyDescent="0.45">
      <c r="C14" s="3"/>
      <c r="D14" s="3"/>
      <c r="E14" s="3"/>
      <c r="F14" s="3"/>
      <c r="G14" s="3"/>
      <c r="H14" s="3"/>
    </row>
    <row r="16" spans="1:8" ht="14.25" x14ac:dyDescent="0.45">
      <c r="A16" s="19" t="s">
        <v>9</v>
      </c>
      <c r="B16" s="20" t="s">
        <v>29</v>
      </c>
      <c r="C16" s="20" t="s">
        <v>30</v>
      </c>
      <c r="D16" s="20" t="s">
        <v>31</v>
      </c>
      <c r="E16" s="21" t="s">
        <v>32</v>
      </c>
      <c r="F16" s="28" t="s">
        <v>35</v>
      </c>
    </row>
    <row r="17" spans="1:6" ht="14.25" x14ac:dyDescent="0.45">
      <c r="A17" s="10" t="s">
        <v>10</v>
      </c>
      <c r="B17" s="1"/>
      <c r="C17" s="1"/>
      <c r="D17" s="1"/>
      <c r="E17" s="18"/>
      <c r="F17" s="18"/>
    </row>
    <row r="18" spans="1:6" ht="14.25" x14ac:dyDescent="0.45">
      <c r="A18" s="10" t="s">
        <v>11</v>
      </c>
      <c r="B18" s="1"/>
      <c r="C18" s="1"/>
      <c r="D18" s="1"/>
      <c r="E18" s="18"/>
      <c r="F18" s="18"/>
    </row>
    <row r="19" spans="1:6" ht="14.25" x14ac:dyDescent="0.45">
      <c r="A19" s="15" t="s">
        <v>12</v>
      </c>
      <c r="B19" s="22"/>
      <c r="C19" s="22"/>
      <c r="D19" s="22"/>
      <c r="E19" s="23"/>
      <c r="F19" s="23"/>
    </row>
  </sheetData>
  <pageMargins left="0.70866141732283472" right="0.70866141732283472" top="0.74803149606299213" bottom="0.74803149606299213" header="0.31496062992125984" footer="0.31496062992125984"/>
  <pageSetup scale="69" orientation="landscape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zoomScaleNormal="100" workbookViewId="0">
      <selection activeCell="B27" sqref="B27"/>
    </sheetView>
  </sheetViews>
  <sheetFormatPr defaultRowHeight="15" x14ac:dyDescent="0.25"/>
  <cols>
    <col min="1" max="1" width="41" customWidth="1"/>
    <col min="2" max="8" width="20.5703125" customWidth="1"/>
    <col min="9" max="9" width="10" bestFit="1" customWidth="1"/>
  </cols>
  <sheetData>
    <row r="1" spans="1:8" x14ac:dyDescent="0.45">
      <c r="A1" s="2" t="s">
        <v>19</v>
      </c>
    </row>
    <row r="2" spans="1:8" x14ac:dyDescent="0.45">
      <c r="A2" s="2"/>
    </row>
    <row r="3" spans="1:8" ht="14.25" x14ac:dyDescent="0.45">
      <c r="A3" s="9" t="s">
        <v>37</v>
      </c>
    </row>
    <row r="4" spans="1:8" ht="32.25" customHeight="1" x14ac:dyDescent="0.45">
      <c r="A4" s="12" t="s">
        <v>0</v>
      </c>
      <c r="B4" s="13" t="s">
        <v>13</v>
      </c>
      <c r="C4" s="13" t="s">
        <v>14</v>
      </c>
      <c r="D4" s="13" t="s">
        <v>15</v>
      </c>
      <c r="E4" s="13" t="s">
        <v>17</v>
      </c>
      <c r="F4" s="14" t="s">
        <v>16</v>
      </c>
      <c r="G4" s="27" t="s">
        <v>34</v>
      </c>
    </row>
    <row r="5" spans="1:8" ht="14.25" x14ac:dyDescent="0.45">
      <c r="A5" s="10" t="s">
        <v>2</v>
      </c>
      <c r="B5" s="4">
        <f>747771907-1085940</f>
        <v>746685967</v>
      </c>
      <c r="C5" s="4">
        <f>738994346-1027813</f>
        <v>737966533</v>
      </c>
      <c r="D5" s="4">
        <f>764368393-1061447</f>
        <v>763306946</v>
      </c>
      <c r="E5" s="4">
        <f>745506815.07-1789273</f>
        <v>743717542.07000005</v>
      </c>
      <c r="F5" s="11">
        <f>818149300-1806500</f>
        <v>816342800</v>
      </c>
      <c r="G5" s="11">
        <f>809938600-1799100</f>
        <v>808139500</v>
      </c>
    </row>
    <row r="6" spans="1:8" ht="14.25" x14ac:dyDescent="0.45">
      <c r="A6" s="10" t="s">
        <v>3</v>
      </c>
      <c r="B6" s="4">
        <v>200170114.97</v>
      </c>
      <c r="C6" s="4">
        <v>201355321.62</v>
      </c>
      <c r="D6" s="4">
        <v>210065388.63999999</v>
      </c>
      <c r="E6" s="4">
        <v>193373084</v>
      </c>
      <c r="F6" s="11">
        <v>219654700</v>
      </c>
      <c r="G6" s="11">
        <v>224686300</v>
      </c>
    </row>
    <row r="7" spans="1:8" ht="14.25" x14ac:dyDescent="0.45">
      <c r="A7" s="10" t="s">
        <v>4</v>
      </c>
      <c r="B7" s="4">
        <v>48035191.329999998</v>
      </c>
      <c r="C7" s="4">
        <v>68611179.140000001</v>
      </c>
      <c r="D7" s="4">
        <v>72197809.129999995</v>
      </c>
      <c r="E7" s="4">
        <v>39620262.659999996</v>
      </c>
      <c r="F7" s="11">
        <v>49599500</v>
      </c>
      <c r="G7" s="11">
        <v>47989500</v>
      </c>
    </row>
    <row r="8" spans="1:8" ht="14.25" x14ac:dyDescent="0.45">
      <c r="A8" s="10" t="s">
        <v>5</v>
      </c>
      <c r="B8" s="4">
        <v>17613615.300000001</v>
      </c>
      <c r="C8" s="4">
        <v>18902407.550000001</v>
      </c>
      <c r="D8" s="4">
        <v>19192389.309999999</v>
      </c>
      <c r="E8" s="4">
        <v>21432142</v>
      </c>
      <c r="F8" s="11">
        <v>20636500</v>
      </c>
      <c r="G8" s="11">
        <v>21360100</v>
      </c>
    </row>
    <row r="9" spans="1:8" ht="14.25" x14ac:dyDescent="0.45">
      <c r="A9" s="10" t="s">
        <v>6</v>
      </c>
      <c r="B9" s="4">
        <v>5139113.67</v>
      </c>
      <c r="C9" s="4">
        <v>7256646.5300000003</v>
      </c>
      <c r="D9" s="4">
        <v>13685591.199999999</v>
      </c>
      <c r="E9" s="4">
        <v>13893970</v>
      </c>
      <c r="F9" s="11">
        <v>4852100</v>
      </c>
      <c r="G9" s="11">
        <v>4155600</v>
      </c>
    </row>
    <row r="10" spans="1:8" ht="14.25" x14ac:dyDescent="0.45">
      <c r="A10" s="10" t="s">
        <v>7</v>
      </c>
      <c r="B10" s="4">
        <f>101826291+1085940</f>
        <v>102912231</v>
      </c>
      <c r="C10" s="4">
        <f>112390708+1027813</f>
        <v>113418521</v>
      </c>
      <c r="D10" s="4">
        <f>116439437+1061447</f>
        <v>117500884</v>
      </c>
      <c r="E10" s="4">
        <f>41254558+1789273+4289361+1536</f>
        <v>47334728</v>
      </c>
      <c r="F10" s="11">
        <f>108323600+1806500</f>
        <v>110130100</v>
      </c>
      <c r="G10" s="11">
        <f>104268500+1799100</f>
        <v>106067600</v>
      </c>
    </row>
    <row r="11" spans="1:8" ht="14.25" x14ac:dyDescent="0.45">
      <c r="A11" s="10" t="s">
        <v>8</v>
      </c>
      <c r="B11" s="4">
        <v>-133356148.84</v>
      </c>
      <c r="C11" s="4">
        <v>-151614980.66999999</v>
      </c>
      <c r="D11" s="4">
        <v>-154185087.19999999</v>
      </c>
      <c r="E11" s="4">
        <v>-82868439</v>
      </c>
      <c r="F11" s="11">
        <v>-145021000</v>
      </c>
      <c r="G11" s="11">
        <v>-153311900</v>
      </c>
    </row>
    <row r="12" spans="1:8" ht="14.25" x14ac:dyDescent="0.45">
      <c r="A12" s="10" t="s">
        <v>39</v>
      </c>
      <c r="B12" s="31"/>
      <c r="C12" s="31"/>
      <c r="D12" s="31"/>
      <c r="E12" s="31"/>
      <c r="F12" s="32"/>
      <c r="G12" s="32">
        <v>17108000</v>
      </c>
    </row>
    <row r="13" spans="1:8" ht="14.25" x14ac:dyDescent="0.45">
      <c r="A13" s="15" t="s">
        <v>1</v>
      </c>
      <c r="B13" s="16">
        <f t="shared" ref="B13:F13" si="0">SUM(B5:B11)</f>
        <v>987200084.42999995</v>
      </c>
      <c r="C13" s="16">
        <f t="shared" si="0"/>
        <v>995895628.16999996</v>
      </c>
      <c r="D13" s="16">
        <f t="shared" si="0"/>
        <v>1041763921.0799999</v>
      </c>
      <c r="E13" s="16">
        <f>SUM(E5:E11)</f>
        <v>976503289.73000002</v>
      </c>
      <c r="F13" s="17">
        <f t="shared" si="0"/>
        <v>1076194700</v>
      </c>
      <c r="G13" s="17">
        <v>1076194700</v>
      </c>
    </row>
    <row r="14" spans="1:8" ht="14.25" x14ac:dyDescent="0.45">
      <c r="C14" s="3"/>
      <c r="D14" s="3"/>
      <c r="E14" s="3"/>
      <c r="F14" s="3"/>
      <c r="G14" s="3"/>
      <c r="H14" s="3"/>
    </row>
    <row r="16" spans="1:8" ht="14.25" x14ac:dyDescent="0.45">
      <c r="A16" s="19" t="s">
        <v>9</v>
      </c>
      <c r="B16" s="20" t="s">
        <v>29</v>
      </c>
      <c r="C16" s="20" t="s">
        <v>30</v>
      </c>
      <c r="D16" s="20" t="s">
        <v>31</v>
      </c>
      <c r="E16" s="21" t="s">
        <v>32</v>
      </c>
      <c r="F16" s="28" t="s">
        <v>35</v>
      </c>
    </row>
    <row r="17" spans="1:6" ht="14.25" x14ac:dyDescent="0.45">
      <c r="A17" s="10" t="s">
        <v>11</v>
      </c>
      <c r="B17" s="1">
        <v>2441</v>
      </c>
      <c r="C17" s="1">
        <v>2111</v>
      </c>
      <c r="D17" s="1">
        <v>2637</v>
      </c>
      <c r="E17" s="18">
        <v>2647</v>
      </c>
      <c r="F17" s="18">
        <v>2536</v>
      </c>
    </row>
    <row r="18" spans="1:6" ht="14.25" x14ac:dyDescent="0.45">
      <c r="A18" s="10" t="s">
        <v>10</v>
      </c>
      <c r="B18" s="1">
        <v>5440</v>
      </c>
      <c r="C18" s="1">
        <v>5111</v>
      </c>
      <c r="D18" s="1">
        <v>4839</v>
      </c>
      <c r="E18" s="18">
        <v>5038</v>
      </c>
      <c r="F18" s="18">
        <v>4988</v>
      </c>
    </row>
    <row r="19" spans="1:6" ht="14.25" x14ac:dyDescent="0.45">
      <c r="A19" s="15" t="s">
        <v>12</v>
      </c>
      <c r="B19" s="22">
        <v>7881</v>
      </c>
      <c r="C19" s="22">
        <v>7222</v>
      </c>
      <c r="D19" s="22">
        <v>7476</v>
      </c>
      <c r="E19" s="23">
        <v>7685</v>
      </c>
      <c r="F19" s="23">
        <v>7524</v>
      </c>
    </row>
  </sheetData>
  <pageMargins left="0.70866141732283472" right="0.70866141732283472" top="0.74803149606299213" bottom="0.74803149606299213" header="0.31496062992125984" footer="0.31496062992125984"/>
  <pageSetup scale="69" fitToHeight="0" orientation="landscape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zoomScaleNormal="100" workbookViewId="0"/>
  </sheetViews>
  <sheetFormatPr defaultRowHeight="15" x14ac:dyDescent="0.25"/>
  <cols>
    <col min="1" max="1" width="32" customWidth="1"/>
    <col min="2" max="8" width="20.5703125" customWidth="1"/>
  </cols>
  <sheetData>
    <row r="1" spans="1:8" x14ac:dyDescent="0.45">
      <c r="A1" s="2" t="s">
        <v>23</v>
      </c>
    </row>
    <row r="3" spans="1:8" ht="14.25" x14ac:dyDescent="0.45">
      <c r="A3" s="9"/>
    </row>
    <row r="4" spans="1:8" ht="14.25" x14ac:dyDescent="0.45">
      <c r="A4" s="12" t="s">
        <v>0</v>
      </c>
      <c r="B4" s="13" t="s">
        <v>13</v>
      </c>
      <c r="C4" s="13" t="s">
        <v>14</v>
      </c>
      <c r="D4" s="13" t="s">
        <v>15</v>
      </c>
      <c r="E4" s="13" t="s">
        <v>17</v>
      </c>
      <c r="F4" s="14" t="s">
        <v>16</v>
      </c>
      <c r="G4" s="14" t="s">
        <v>34</v>
      </c>
    </row>
    <row r="5" spans="1:8" ht="14.25" x14ac:dyDescent="0.45">
      <c r="A5" s="10" t="s">
        <v>2</v>
      </c>
      <c r="B5" s="4">
        <v>8961408.8200000003</v>
      </c>
      <c r="C5" s="4">
        <v>8104448.7400000002</v>
      </c>
      <c r="D5" s="4">
        <v>8268581.9400000004</v>
      </c>
      <c r="E5" s="4">
        <v>10321579.890000001</v>
      </c>
      <c r="F5" s="11">
        <v>11072000</v>
      </c>
      <c r="G5" s="25">
        <v>11901100</v>
      </c>
    </row>
    <row r="6" spans="1:8" ht="14.25" x14ac:dyDescent="0.45">
      <c r="A6" s="10" t="s">
        <v>3</v>
      </c>
      <c r="B6" s="4">
        <v>1373674.8</v>
      </c>
      <c r="C6" s="4">
        <v>1186162.77</v>
      </c>
      <c r="D6" s="4">
        <v>1203155.5</v>
      </c>
      <c r="E6" s="4">
        <v>1451993.35</v>
      </c>
      <c r="F6" s="11">
        <v>1655800</v>
      </c>
      <c r="G6" s="24">
        <v>1875200</v>
      </c>
    </row>
    <row r="7" spans="1:8" ht="14.25" x14ac:dyDescent="0.45">
      <c r="A7" s="10" t="s">
        <v>4</v>
      </c>
      <c r="B7" s="4">
        <v>276862.92</v>
      </c>
      <c r="C7" s="4">
        <v>312153.57</v>
      </c>
      <c r="D7" s="4">
        <v>356620.5</v>
      </c>
      <c r="E7" s="4">
        <v>419542.03</v>
      </c>
      <c r="F7" s="11">
        <v>244500</v>
      </c>
      <c r="G7" s="24">
        <v>244500</v>
      </c>
    </row>
    <row r="8" spans="1:8" ht="14.25" x14ac:dyDescent="0.45">
      <c r="A8" s="10" t="s">
        <v>5</v>
      </c>
      <c r="B8" s="4">
        <v>37518.14</v>
      </c>
      <c r="C8" s="4">
        <v>41570.22</v>
      </c>
      <c r="D8" s="4">
        <v>56224.07</v>
      </c>
      <c r="E8" s="4">
        <v>66847.27</v>
      </c>
      <c r="F8" s="11">
        <v>51400</v>
      </c>
      <c r="G8" s="24">
        <v>43900</v>
      </c>
    </row>
    <row r="9" spans="1:8" ht="14.25" x14ac:dyDescent="0.45">
      <c r="A9" s="10" t="s">
        <v>6</v>
      </c>
      <c r="B9" s="4">
        <v>155686.72</v>
      </c>
      <c r="C9" s="4">
        <v>113123.77</v>
      </c>
      <c r="D9" s="4">
        <v>143194.26</v>
      </c>
      <c r="E9" s="4">
        <v>257601.65</v>
      </c>
      <c r="F9" s="11">
        <v>80600</v>
      </c>
      <c r="G9" s="24">
        <v>88300</v>
      </c>
    </row>
    <row r="10" spans="1:8" ht="14.25" x14ac:dyDescent="0.45">
      <c r="A10" s="10" t="s">
        <v>7</v>
      </c>
      <c r="B10" s="4">
        <v>487953.6</v>
      </c>
      <c r="C10" s="4">
        <v>418766.01</v>
      </c>
      <c r="D10" s="4">
        <v>1696566.14</v>
      </c>
      <c r="E10" s="4">
        <v>474154.18</v>
      </c>
      <c r="F10" s="11">
        <v>713100</v>
      </c>
      <c r="G10" s="24">
        <v>618200</v>
      </c>
    </row>
    <row r="11" spans="1:8" ht="14.25" x14ac:dyDescent="0.45">
      <c r="A11" s="10" t="s">
        <v>8</v>
      </c>
      <c r="B11" s="4">
        <v>-289449.76</v>
      </c>
      <c r="C11" s="4">
        <v>-51674.879999999997</v>
      </c>
      <c r="D11" s="4">
        <v>-305364.5</v>
      </c>
      <c r="E11" s="4">
        <v>-5780.4</v>
      </c>
      <c r="F11" s="11">
        <v>0</v>
      </c>
      <c r="G11" s="24"/>
    </row>
    <row r="12" spans="1:8" ht="14.25" x14ac:dyDescent="0.45">
      <c r="A12" s="15" t="s">
        <v>1</v>
      </c>
      <c r="B12" s="16">
        <f t="shared" ref="B12:G12" si="0">SUM(B5:B11)</f>
        <v>11003655.240000002</v>
      </c>
      <c r="C12" s="16">
        <f t="shared" si="0"/>
        <v>10124550.199999999</v>
      </c>
      <c r="D12" s="16">
        <f t="shared" si="0"/>
        <v>11418977.910000002</v>
      </c>
      <c r="E12" s="16">
        <f>SUM(E5:E11)</f>
        <v>12985937.969999999</v>
      </c>
      <c r="F12" s="17">
        <f t="shared" si="0"/>
        <v>13817400</v>
      </c>
      <c r="G12" s="17">
        <f t="shared" si="0"/>
        <v>14771200</v>
      </c>
    </row>
    <row r="14" spans="1:8" ht="14.25" x14ac:dyDescent="0.45">
      <c r="C14" s="3"/>
      <c r="D14" s="3"/>
      <c r="E14" s="3"/>
      <c r="F14" s="3"/>
      <c r="G14" s="3"/>
      <c r="H14" s="3"/>
    </row>
    <row r="16" spans="1:8" ht="14.25" x14ac:dyDescent="0.45">
      <c r="A16" s="19" t="s">
        <v>9</v>
      </c>
      <c r="B16" s="20" t="s">
        <v>29</v>
      </c>
      <c r="C16" s="20" t="s">
        <v>30</v>
      </c>
      <c r="D16" s="20" t="s">
        <v>31</v>
      </c>
      <c r="E16" s="21" t="s">
        <v>32</v>
      </c>
      <c r="F16" s="28" t="s">
        <v>35</v>
      </c>
    </row>
    <row r="17" spans="1:6" ht="14.25" x14ac:dyDescent="0.45">
      <c r="A17" s="10" t="s">
        <v>11</v>
      </c>
      <c r="B17" s="1">
        <v>32</v>
      </c>
      <c r="C17" s="1">
        <v>31</v>
      </c>
      <c r="D17" s="1">
        <v>75</v>
      </c>
      <c r="E17" s="18">
        <v>77</v>
      </c>
      <c r="F17" s="18">
        <v>77</v>
      </c>
    </row>
    <row r="18" spans="1:6" ht="14.25" x14ac:dyDescent="0.45">
      <c r="A18" s="10" t="s">
        <v>10</v>
      </c>
      <c r="B18" s="1">
        <v>35</v>
      </c>
      <c r="C18" s="1">
        <v>50</v>
      </c>
      <c r="D18" s="1">
        <v>36</v>
      </c>
      <c r="E18" s="18">
        <v>31</v>
      </c>
      <c r="F18" s="18">
        <v>34</v>
      </c>
    </row>
    <row r="19" spans="1:6" ht="14.25" x14ac:dyDescent="0.45">
      <c r="A19" s="15" t="s">
        <v>12</v>
      </c>
      <c r="B19" s="22">
        <v>67</v>
      </c>
      <c r="C19" s="22">
        <v>81</v>
      </c>
      <c r="D19" s="22">
        <v>111</v>
      </c>
      <c r="E19" s="23">
        <v>108</v>
      </c>
      <c r="F19" s="23">
        <v>111</v>
      </c>
    </row>
  </sheetData>
  <pageMargins left="0.70866141732283472" right="0.70866141732283472" top="0.74803149606299213" bottom="0.74803149606299213" header="0.31496062992125984" footer="0.31496062992125984"/>
  <pageSetup scale="69" orientation="landscape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zoomScaleNormal="100" workbookViewId="0"/>
  </sheetViews>
  <sheetFormatPr defaultRowHeight="15" x14ac:dyDescent="0.25"/>
  <cols>
    <col min="1" max="1" width="32" customWidth="1"/>
    <col min="2" max="8" width="20.5703125" customWidth="1"/>
  </cols>
  <sheetData>
    <row r="1" spans="1:8" x14ac:dyDescent="0.45">
      <c r="A1" s="2" t="s">
        <v>18</v>
      </c>
    </row>
    <row r="4" spans="1:8" ht="14.25" x14ac:dyDescent="0.45">
      <c r="A4" s="12" t="s">
        <v>0</v>
      </c>
      <c r="B4" s="13" t="s">
        <v>13</v>
      </c>
      <c r="C4" s="13" t="s">
        <v>14</v>
      </c>
      <c r="D4" s="13" t="s">
        <v>15</v>
      </c>
      <c r="E4" s="13" t="s">
        <v>17</v>
      </c>
      <c r="F4" s="14" t="s">
        <v>16</v>
      </c>
      <c r="G4" s="27" t="s">
        <v>34</v>
      </c>
    </row>
    <row r="5" spans="1:8" ht="14.25" x14ac:dyDescent="0.45">
      <c r="A5" s="10" t="s">
        <v>2</v>
      </c>
      <c r="B5" s="4">
        <v>39704471.520000003</v>
      </c>
      <c r="C5" s="4">
        <v>38763712.350000001</v>
      </c>
      <c r="D5" s="4">
        <v>38169039.079999998</v>
      </c>
      <c r="E5" s="4">
        <v>36177055.5</v>
      </c>
      <c r="F5" s="11">
        <v>43248600</v>
      </c>
      <c r="G5" s="25">
        <v>42037700</v>
      </c>
    </row>
    <row r="6" spans="1:8" ht="14.25" x14ac:dyDescent="0.45">
      <c r="A6" s="10" t="s">
        <v>3</v>
      </c>
      <c r="B6" s="4">
        <v>6019710.1799999997</v>
      </c>
      <c r="C6" s="4">
        <v>5882824.0899999999</v>
      </c>
      <c r="D6" s="4">
        <v>5834778.1100000003</v>
      </c>
      <c r="E6" s="4">
        <v>5527054.5199999996</v>
      </c>
      <c r="F6" s="11">
        <v>6374000</v>
      </c>
      <c r="G6" s="24">
        <v>6576600</v>
      </c>
    </row>
    <row r="7" spans="1:8" ht="14.25" x14ac:dyDescent="0.45">
      <c r="A7" s="10" t="s">
        <v>4</v>
      </c>
      <c r="B7" s="4">
        <v>755655.86</v>
      </c>
      <c r="C7" s="4">
        <v>1064098.43</v>
      </c>
      <c r="D7" s="4">
        <v>1120391.54</v>
      </c>
      <c r="E7" s="4">
        <v>480153.45</v>
      </c>
      <c r="F7" s="11">
        <v>683400</v>
      </c>
      <c r="G7" s="24">
        <v>683400</v>
      </c>
    </row>
    <row r="8" spans="1:8" ht="14.25" x14ac:dyDescent="0.45">
      <c r="A8" s="10" t="s">
        <v>5</v>
      </c>
      <c r="B8" s="4">
        <v>259162.73</v>
      </c>
      <c r="C8" s="4">
        <v>265837.38</v>
      </c>
      <c r="D8" s="4">
        <v>311698.28999999998</v>
      </c>
      <c r="E8" s="4">
        <v>252024.01</v>
      </c>
      <c r="F8" s="11">
        <v>312000</v>
      </c>
      <c r="G8" s="24">
        <v>305900</v>
      </c>
    </row>
    <row r="9" spans="1:8" ht="14.25" x14ac:dyDescent="0.45">
      <c r="A9" s="10" t="s">
        <v>6</v>
      </c>
      <c r="B9" s="4">
        <v>73136.28</v>
      </c>
      <c r="C9" s="4">
        <v>14569.77</v>
      </c>
      <c r="D9" s="4">
        <v>88537.23</v>
      </c>
      <c r="E9" s="4">
        <v>155516.1</v>
      </c>
      <c r="F9" s="11">
        <v>1900</v>
      </c>
      <c r="G9" s="24">
        <v>5500</v>
      </c>
    </row>
    <row r="10" spans="1:8" ht="14.25" x14ac:dyDescent="0.45">
      <c r="A10" s="10" t="s">
        <v>7</v>
      </c>
      <c r="B10" s="4">
        <v>1370658.67</v>
      </c>
      <c r="C10" s="4">
        <v>1012342.58</v>
      </c>
      <c r="D10" s="4">
        <v>1048947.1000000001</v>
      </c>
      <c r="E10" s="4">
        <v>738713.53</v>
      </c>
      <c r="F10" s="11">
        <v>525200</v>
      </c>
      <c r="G10" s="24">
        <v>797900</v>
      </c>
    </row>
    <row r="11" spans="1:8" ht="14.25" x14ac:dyDescent="0.45">
      <c r="A11" s="10" t="s">
        <v>8</v>
      </c>
      <c r="B11" s="4">
        <v>-5970016.0700000003</v>
      </c>
      <c r="C11" s="4">
        <v>-6316933.1500000004</v>
      </c>
      <c r="D11" s="4">
        <v>-6437534.2199999997</v>
      </c>
      <c r="E11" s="4">
        <v>-3682233.84</v>
      </c>
      <c r="F11" s="11">
        <v>-6398500</v>
      </c>
      <c r="G11" s="24">
        <v>-6350600</v>
      </c>
    </row>
    <row r="12" spans="1:8" ht="14.25" x14ac:dyDescent="0.45">
      <c r="A12" s="15" t="s">
        <v>1</v>
      </c>
      <c r="B12" s="16">
        <f t="shared" ref="B12:G12" si="0">SUM(B5:B11)</f>
        <v>42212779.170000002</v>
      </c>
      <c r="C12" s="16">
        <f t="shared" si="0"/>
        <v>40686451.450000003</v>
      </c>
      <c r="D12" s="16">
        <f t="shared" si="0"/>
        <v>40135857.129999995</v>
      </c>
      <c r="E12" s="16">
        <f>SUM(E5:E11)</f>
        <v>39648283.269999996</v>
      </c>
      <c r="F12" s="17">
        <f t="shared" si="0"/>
        <v>44746600</v>
      </c>
      <c r="G12" s="17">
        <f t="shared" si="0"/>
        <v>44056400</v>
      </c>
    </row>
    <row r="14" spans="1:8" ht="14.25" x14ac:dyDescent="0.45">
      <c r="C14" s="3"/>
      <c r="D14" s="3"/>
      <c r="E14" s="3"/>
      <c r="F14" s="3"/>
      <c r="G14" s="3"/>
      <c r="H14" s="3"/>
    </row>
    <row r="16" spans="1:8" ht="14.25" x14ac:dyDescent="0.45">
      <c r="A16" s="19" t="s">
        <v>9</v>
      </c>
      <c r="B16" s="20" t="s">
        <v>29</v>
      </c>
      <c r="C16" s="20" t="s">
        <v>30</v>
      </c>
      <c r="D16" s="20" t="s">
        <v>31</v>
      </c>
      <c r="E16" s="21" t="s">
        <v>32</v>
      </c>
      <c r="F16" s="28" t="s">
        <v>35</v>
      </c>
    </row>
    <row r="17" spans="1:6" ht="14.25" x14ac:dyDescent="0.45">
      <c r="A17" s="10" t="s">
        <v>11</v>
      </c>
      <c r="B17" s="1">
        <v>537</v>
      </c>
      <c r="C17" s="1">
        <v>471</v>
      </c>
      <c r="D17" s="1">
        <v>492</v>
      </c>
      <c r="E17" s="18">
        <v>490</v>
      </c>
      <c r="F17" s="18">
        <v>491</v>
      </c>
    </row>
    <row r="18" spans="1:6" ht="14.25" x14ac:dyDescent="0.45">
      <c r="A18" s="10" t="s">
        <v>10</v>
      </c>
      <c r="B18" s="1">
        <v>45</v>
      </c>
      <c r="C18" s="1">
        <v>42</v>
      </c>
      <c r="D18" s="1">
        <v>36</v>
      </c>
      <c r="E18" s="18">
        <v>40</v>
      </c>
      <c r="F18" s="18">
        <v>17</v>
      </c>
    </row>
    <row r="19" spans="1:6" ht="14.25" x14ac:dyDescent="0.45">
      <c r="A19" s="15" t="s">
        <v>12</v>
      </c>
      <c r="B19" s="22">
        <v>582</v>
      </c>
      <c r="C19" s="22">
        <v>513</v>
      </c>
      <c r="D19" s="22">
        <v>528</v>
      </c>
      <c r="E19" s="23">
        <v>530</v>
      </c>
      <c r="F19" s="23">
        <v>508</v>
      </c>
    </row>
  </sheetData>
  <pageMargins left="0.70866141732283472" right="0.70866141732283472" top="0.74803149606299213" bottom="0.74803149606299213" header="0.31496062992125984" footer="0.31496062992125984"/>
  <pageSetup scale="69" orientation="landscape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zoomScaleNormal="100" workbookViewId="0"/>
  </sheetViews>
  <sheetFormatPr defaultRowHeight="15" x14ac:dyDescent="0.25"/>
  <cols>
    <col min="1" max="1" width="32" customWidth="1"/>
    <col min="2" max="8" width="20.5703125" customWidth="1"/>
  </cols>
  <sheetData>
    <row r="1" spans="1:8" x14ac:dyDescent="0.45">
      <c r="A1" s="2" t="s">
        <v>20</v>
      </c>
    </row>
    <row r="4" spans="1:8" ht="14.25" x14ac:dyDescent="0.45">
      <c r="A4" s="12" t="s">
        <v>0</v>
      </c>
      <c r="B4" s="13" t="s">
        <v>13</v>
      </c>
      <c r="C4" s="13" t="s">
        <v>14</v>
      </c>
      <c r="D4" s="13" t="s">
        <v>15</v>
      </c>
      <c r="E4" s="13" t="s">
        <v>17</v>
      </c>
      <c r="F4" s="14" t="s">
        <v>16</v>
      </c>
      <c r="G4" s="27" t="s">
        <v>34</v>
      </c>
    </row>
    <row r="5" spans="1:8" ht="14.25" x14ac:dyDescent="0.45">
      <c r="A5" s="10" t="s">
        <v>2</v>
      </c>
      <c r="B5" s="4">
        <v>16776135.199999999</v>
      </c>
      <c r="C5" s="4">
        <v>16301659.939999999</v>
      </c>
      <c r="D5" s="4">
        <v>16855745.25</v>
      </c>
      <c r="E5" s="4">
        <v>17000817.710000001</v>
      </c>
      <c r="F5" s="11">
        <v>19640800</v>
      </c>
      <c r="G5" s="25">
        <v>20601400</v>
      </c>
    </row>
    <row r="6" spans="1:8" ht="14.25" x14ac:dyDescent="0.45">
      <c r="A6" s="10" t="s">
        <v>3</v>
      </c>
      <c r="B6" s="4">
        <v>2461354.84</v>
      </c>
      <c r="C6" s="4">
        <v>2408174.6</v>
      </c>
      <c r="D6" s="4">
        <v>2470922.94</v>
      </c>
      <c r="E6" s="4">
        <v>2553194.5</v>
      </c>
      <c r="F6" s="11">
        <v>2734700</v>
      </c>
      <c r="G6" s="24">
        <v>3125200</v>
      </c>
    </row>
    <row r="7" spans="1:8" ht="14.25" x14ac:dyDescent="0.45">
      <c r="A7" s="10" t="s">
        <v>4</v>
      </c>
      <c r="B7" s="4">
        <v>244354.62</v>
      </c>
      <c r="C7" s="4">
        <v>302783.64</v>
      </c>
      <c r="D7" s="4">
        <v>492946.25</v>
      </c>
      <c r="E7" s="4">
        <v>430382.2</v>
      </c>
      <c r="F7" s="11">
        <v>294900</v>
      </c>
      <c r="G7" s="24">
        <v>294900</v>
      </c>
    </row>
    <row r="8" spans="1:8" ht="14.25" x14ac:dyDescent="0.45">
      <c r="A8" s="10" t="s">
        <v>5</v>
      </c>
      <c r="B8" s="4">
        <v>619239.68000000005</v>
      </c>
      <c r="C8" s="4">
        <v>589937.71</v>
      </c>
      <c r="D8" s="4">
        <v>622903.69999999995</v>
      </c>
      <c r="E8" s="4">
        <v>838392.13</v>
      </c>
      <c r="F8" s="11">
        <v>793100</v>
      </c>
      <c r="G8" s="24">
        <v>653300</v>
      </c>
    </row>
    <row r="9" spans="1:8" ht="14.25" x14ac:dyDescent="0.45">
      <c r="A9" s="10" t="s">
        <v>6</v>
      </c>
      <c r="B9" s="4">
        <v>1141288.53</v>
      </c>
      <c r="C9" s="4">
        <v>1009405.87</v>
      </c>
      <c r="D9" s="4">
        <v>951732.79</v>
      </c>
      <c r="E9" s="4">
        <v>1140710.68</v>
      </c>
      <c r="F9" s="11">
        <v>527400</v>
      </c>
      <c r="G9" s="24">
        <v>539600</v>
      </c>
    </row>
    <row r="10" spans="1:8" ht="14.25" x14ac:dyDescent="0.45">
      <c r="A10" s="10" t="s">
        <v>7</v>
      </c>
      <c r="B10" s="4">
        <v>19547253.739999998</v>
      </c>
      <c r="C10" s="4">
        <v>21136868.199999999</v>
      </c>
      <c r="D10" s="4">
        <v>22382505.690000001</v>
      </c>
      <c r="E10" s="4">
        <v>24233915.920000002</v>
      </c>
      <c r="F10" s="11">
        <v>27061300</v>
      </c>
      <c r="G10" s="24">
        <v>28632700</v>
      </c>
    </row>
    <row r="11" spans="1:8" ht="14.25" x14ac:dyDescent="0.45">
      <c r="A11" s="10" t="s">
        <v>8</v>
      </c>
      <c r="B11" s="4">
        <v>-1665368.29</v>
      </c>
      <c r="C11" s="4">
        <v>-1505377.94</v>
      </c>
      <c r="D11" s="4">
        <v>-1826490.86</v>
      </c>
      <c r="E11" s="4">
        <v>-500906.06</v>
      </c>
      <c r="F11" s="11">
        <v>-771400</v>
      </c>
      <c r="G11" s="24">
        <v>-781100</v>
      </c>
    </row>
    <row r="12" spans="1:8" ht="14.25" x14ac:dyDescent="0.45">
      <c r="A12" s="15" t="s">
        <v>1</v>
      </c>
      <c r="B12" s="16">
        <f t="shared" ref="B12:G12" si="0">SUM(B5:B11)</f>
        <v>39124258.32</v>
      </c>
      <c r="C12" s="16">
        <f t="shared" si="0"/>
        <v>40243452.020000003</v>
      </c>
      <c r="D12" s="16">
        <f t="shared" si="0"/>
        <v>41950265.760000005</v>
      </c>
      <c r="E12" s="16">
        <f>SUM(E5:E11)</f>
        <v>45696507.079999998</v>
      </c>
      <c r="F12" s="17">
        <f t="shared" si="0"/>
        <v>50280800</v>
      </c>
      <c r="G12" s="17">
        <f t="shared" si="0"/>
        <v>53066000</v>
      </c>
    </row>
    <row r="14" spans="1:8" ht="14.25" x14ac:dyDescent="0.45">
      <c r="C14" s="3"/>
      <c r="D14" s="3"/>
      <c r="E14" s="3"/>
      <c r="F14" s="3"/>
      <c r="G14" s="3"/>
      <c r="H14" s="3"/>
    </row>
    <row r="16" spans="1:8" ht="14.25" x14ac:dyDescent="0.45">
      <c r="A16" s="19" t="s">
        <v>9</v>
      </c>
      <c r="B16" s="20" t="s">
        <v>29</v>
      </c>
      <c r="C16" s="20" t="s">
        <v>30</v>
      </c>
      <c r="D16" s="20" t="s">
        <v>31</v>
      </c>
      <c r="E16" s="21" t="s">
        <v>32</v>
      </c>
      <c r="F16" s="28" t="s">
        <v>35</v>
      </c>
    </row>
    <row r="17" spans="1:6" ht="14.25" x14ac:dyDescent="0.45">
      <c r="A17" s="10" t="s">
        <v>11</v>
      </c>
      <c r="B17" s="1">
        <v>188</v>
      </c>
      <c r="C17" s="1">
        <v>172</v>
      </c>
      <c r="D17" s="1">
        <v>193</v>
      </c>
      <c r="E17" s="18">
        <v>189</v>
      </c>
      <c r="F17" s="18">
        <v>192</v>
      </c>
    </row>
    <row r="18" spans="1:6" ht="14.25" x14ac:dyDescent="0.45">
      <c r="A18" s="10" t="s">
        <v>10</v>
      </c>
      <c r="B18" s="1">
        <v>0</v>
      </c>
      <c r="C18" s="1">
        <v>0</v>
      </c>
      <c r="D18" s="1">
        <v>0</v>
      </c>
      <c r="E18" s="18">
        <v>0</v>
      </c>
      <c r="F18" s="18">
        <v>2</v>
      </c>
    </row>
    <row r="19" spans="1:6" ht="14.25" x14ac:dyDescent="0.45">
      <c r="A19" s="15" t="s">
        <v>12</v>
      </c>
      <c r="B19" s="22">
        <v>188</v>
      </c>
      <c r="C19" s="22">
        <v>172</v>
      </c>
      <c r="D19" s="22">
        <v>193</v>
      </c>
      <c r="E19" s="23">
        <v>189</v>
      </c>
      <c r="F19" s="23">
        <v>194</v>
      </c>
    </row>
  </sheetData>
  <pageMargins left="0.70866141732283472" right="0.70866141732283472" top="0.74803149606299213" bottom="0.74803149606299213" header="0.31496062992125984" footer="0.31496062992125984"/>
  <pageSetup scale="69" orientation="landscape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zoomScaleNormal="100" workbookViewId="0"/>
  </sheetViews>
  <sheetFormatPr defaultRowHeight="15" x14ac:dyDescent="0.25"/>
  <cols>
    <col min="1" max="1" width="32" customWidth="1"/>
    <col min="2" max="8" width="20.5703125" customWidth="1"/>
  </cols>
  <sheetData>
    <row r="1" spans="1:8" x14ac:dyDescent="0.45">
      <c r="A1" s="2" t="s">
        <v>21</v>
      </c>
    </row>
    <row r="3" spans="1:8" ht="14.25" x14ac:dyDescent="0.45">
      <c r="A3" s="9"/>
    </row>
    <row r="4" spans="1:8" ht="14.25" x14ac:dyDescent="0.45">
      <c r="A4" s="12" t="s">
        <v>0</v>
      </c>
      <c r="B4" s="13" t="s">
        <v>13</v>
      </c>
      <c r="C4" s="13" t="s">
        <v>14</v>
      </c>
      <c r="D4" s="13" t="s">
        <v>15</v>
      </c>
      <c r="E4" s="13" t="s">
        <v>17</v>
      </c>
      <c r="F4" s="14" t="s">
        <v>16</v>
      </c>
      <c r="G4" s="27" t="s">
        <v>34</v>
      </c>
    </row>
    <row r="5" spans="1:8" ht="14.25" x14ac:dyDescent="0.45">
      <c r="A5" s="10" t="s">
        <v>2</v>
      </c>
      <c r="B5" s="4">
        <v>119148564.33</v>
      </c>
      <c r="C5" s="4">
        <v>120624162.11</v>
      </c>
      <c r="D5" s="4">
        <v>128494877.3</v>
      </c>
      <c r="E5" s="4">
        <v>132789205.98999999</v>
      </c>
      <c r="F5" s="11">
        <v>129174400</v>
      </c>
      <c r="G5" s="25">
        <v>145399100</v>
      </c>
    </row>
    <row r="6" spans="1:8" ht="14.25" x14ac:dyDescent="0.45">
      <c r="A6" s="10" t="s">
        <v>3</v>
      </c>
      <c r="B6" s="4">
        <v>18224187.899999999</v>
      </c>
      <c r="C6" s="4">
        <v>18758237.559999999</v>
      </c>
      <c r="D6" s="4">
        <v>19988258.93</v>
      </c>
      <c r="E6" s="4">
        <v>21068121.109999999</v>
      </c>
      <c r="F6" s="11">
        <v>19831800</v>
      </c>
      <c r="G6" s="24">
        <v>23087400</v>
      </c>
    </row>
    <row r="7" spans="1:8" ht="14.25" x14ac:dyDescent="0.45">
      <c r="A7" s="10" t="s">
        <v>4</v>
      </c>
      <c r="B7" s="4">
        <v>10759913.17</v>
      </c>
      <c r="C7" s="4">
        <v>12111296.16</v>
      </c>
      <c r="D7" s="4">
        <v>12773330.939999999</v>
      </c>
      <c r="E7" s="4">
        <v>10568814.92</v>
      </c>
      <c r="F7" s="11">
        <v>9912400</v>
      </c>
      <c r="G7" s="24">
        <v>9912400</v>
      </c>
    </row>
    <row r="8" spans="1:8" ht="14.25" x14ac:dyDescent="0.45">
      <c r="A8" s="10" t="s">
        <v>5</v>
      </c>
      <c r="B8" s="4">
        <v>1492243.58</v>
      </c>
      <c r="C8" s="4">
        <v>1418069.78</v>
      </c>
      <c r="D8" s="4">
        <v>1744902.05</v>
      </c>
      <c r="E8" s="4">
        <v>1287095.1100000001</v>
      </c>
      <c r="F8" s="11">
        <v>1310000</v>
      </c>
      <c r="G8" s="24">
        <v>1207100</v>
      </c>
    </row>
    <row r="9" spans="1:8" ht="14.25" x14ac:dyDescent="0.45">
      <c r="A9" s="10" t="s">
        <v>6</v>
      </c>
      <c r="B9" s="4">
        <v>1493087.59</v>
      </c>
      <c r="C9" s="4">
        <v>1644372.7</v>
      </c>
      <c r="D9" s="4">
        <v>3475094.41</v>
      </c>
      <c r="E9" s="4">
        <v>2960540.65</v>
      </c>
      <c r="F9" s="11">
        <v>990200</v>
      </c>
      <c r="G9" s="24">
        <v>829100</v>
      </c>
    </row>
    <row r="10" spans="1:8" ht="14.25" x14ac:dyDescent="0.45">
      <c r="A10" s="10" t="s">
        <v>7</v>
      </c>
      <c r="B10" s="4">
        <v>4118497.27</v>
      </c>
      <c r="C10" s="4">
        <v>4971326.57</v>
      </c>
      <c r="D10" s="4">
        <v>4688281.29</v>
      </c>
      <c r="E10" s="4">
        <v>3343143.69</v>
      </c>
      <c r="F10" s="11">
        <v>3763600</v>
      </c>
      <c r="G10" s="24">
        <v>3535700</v>
      </c>
    </row>
    <row r="11" spans="1:8" ht="14.25" x14ac:dyDescent="0.45">
      <c r="A11" s="10" t="s">
        <v>8</v>
      </c>
      <c r="B11" s="4">
        <v>-6987026.6799999997</v>
      </c>
      <c r="C11" s="4">
        <v>-4952102.62</v>
      </c>
      <c r="D11" s="4">
        <v>-4917645.92</v>
      </c>
      <c r="E11" s="4">
        <v>-4191714.91</v>
      </c>
      <c r="F11" s="11">
        <v>-2588900</v>
      </c>
      <c r="G11" s="24">
        <v>-2588900</v>
      </c>
    </row>
    <row r="12" spans="1:8" ht="14.25" x14ac:dyDescent="0.45">
      <c r="A12" s="15" t="s">
        <v>1</v>
      </c>
      <c r="B12" s="16">
        <f t="shared" ref="B12:G12" si="0">SUM(B5:B11)</f>
        <v>148249467.16</v>
      </c>
      <c r="C12" s="16">
        <f t="shared" si="0"/>
        <v>154575362.25999996</v>
      </c>
      <c r="D12" s="16">
        <f t="shared" si="0"/>
        <v>166247099</v>
      </c>
      <c r="E12" s="16">
        <f>SUM(E5:E11)</f>
        <v>167825206.56</v>
      </c>
      <c r="F12" s="17">
        <f t="shared" si="0"/>
        <v>162393500</v>
      </c>
      <c r="G12" s="17">
        <f t="shared" si="0"/>
        <v>181381900</v>
      </c>
    </row>
    <row r="14" spans="1:8" ht="14.25" x14ac:dyDescent="0.45">
      <c r="C14" s="3"/>
      <c r="D14" s="3"/>
      <c r="E14" s="3"/>
      <c r="F14" s="3"/>
      <c r="G14" s="3"/>
      <c r="H14" s="3"/>
    </row>
    <row r="16" spans="1:8" ht="14.25" x14ac:dyDescent="0.45">
      <c r="A16" s="19" t="s">
        <v>9</v>
      </c>
      <c r="B16" s="20" t="s">
        <v>29</v>
      </c>
      <c r="C16" s="20" t="s">
        <v>30</v>
      </c>
      <c r="D16" s="20" t="s">
        <v>31</v>
      </c>
      <c r="E16" s="21" t="s">
        <v>32</v>
      </c>
      <c r="F16" s="28" t="s">
        <v>35</v>
      </c>
    </row>
    <row r="17" spans="1:6" ht="14.25" x14ac:dyDescent="0.45">
      <c r="A17" s="10" t="s">
        <v>11</v>
      </c>
      <c r="B17" s="1">
        <v>247</v>
      </c>
      <c r="C17" s="1">
        <v>236</v>
      </c>
      <c r="D17" s="1">
        <v>234</v>
      </c>
      <c r="E17" s="18">
        <v>232</v>
      </c>
      <c r="F17" s="18">
        <v>234</v>
      </c>
    </row>
    <row r="18" spans="1:6" ht="14.25" x14ac:dyDescent="0.45">
      <c r="A18" s="10" t="s">
        <v>10</v>
      </c>
      <c r="B18" s="1">
        <v>829</v>
      </c>
      <c r="C18" s="1">
        <v>918</v>
      </c>
      <c r="D18" s="1">
        <v>914</v>
      </c>
      <c r="E18" s="18">
        <v>941</v>
      </c>
      <c r="F18" s="18">
        <v>1066</v>
      </c>
    </row>
    <row r="19" spans="1:6" ht="14.25" x14ac:dyDescent="0.45">
      <c r="A19" s="15" t="s">
        <v>12</v>
      </c>
      <c r="B19" s="22">
        <v>1076</v>
      </c>
      <c r="C19" s="22">
        <v>1154</v>
      </c>
      <c r="D19" s="22">
        <v>1148</v>
      </c>
      <c r="E19" s="23">
        <v>1173</v>
      </c>
      <c r="F19" s="23">
        <v>1300</v>
      </c>
    </row>
  </sheetData>
  <pageMargins left="0.70866141732283472" right="0.70866141732283472" top="0.74803149606299213" bottom="0.74803149606299213" header="0.31496062992125984" footer="0.31496062992125984"/>
  <pageSetup scale="69" orientation="landscape"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zoomScaleNormal="100" workbookViewId="0"/>
  </sheetViews>
  <sheetFormatPr defaultRowHeight="15" x14ac:dyDescent="0.25"/>
  <cols>
    <col min="1" max="1" width="32" customWidth="1"/>
    <col min="2" max="8" width="20.5703125" customWidth="1"/>
  </cols>
  <sheetData>
    <row r="1" spans="1:8" x14ac:dyDescent="0.45">
      <c r="A1" s="2" t="s">
        <v>22</v>
      </c>
    </row>
    <row r="3" spans="1:8" ht="14.25" x14ac:dyDescent="0.45">
      <c r="A3" s="9"/>
    </row>
    <row r="4" spans="1:8" ht="14.25" x14ac:dyDescent="0.45">
      <c r="A4" s="12" t="s">
        <v>0</v>
      </c>
      <c r="B4" s="13" t="s">
        <v>13</v>
      </c>
      <c r="C4" s="13" t="s">
        <v>14</v>
      </c>
      <c r="D4" s="13" t="s">
        <v>15</v>
      </c>
      <c r="E4" s="13" t="s">
        <v>17</v>
      </c>
      <c r="F4" s="14" t="s">
        <v>16</v>
      </c>
      <c r="G4" s="27" t="s">
        <v>34</v>
      </c>
    </row>
    <row r="5" spans="1:8" ht="14.25" x14ac:dyDescent="0.45">
      <c r="A5" s="10" t="s">
        <v>2</v>
      </c>
      <c r="B5" s="4">
        <v>29651227.300000001</v>
      </c>
      <c r="C5" s="4">
        <v>33684611.060000002</v>
      </c>
      <c r="D5" s="4">
        <v>48796852.710000001</v>
      </c>
      <c r="E5" s="4">
        <v>44514372.350000001</v>
      </c>
      <c r="F5" s="11">
        <v>46747900</v>
      </c>
      <c r="G5" s="25">
        <v>44626000</v>
      </c>
    </row>
    <row r="6" spans="1:8" ht="14.25" x14ac:dyDescent="0.45">
      <c r="A6" s="10" t="s">
        <v>3</v>
      </c>
      <c r="B6" s="4">
        <v>4325202.88</v>
      </c>
      <c r="C6" s="4">
        <v>5000354.3600000003</v>
      </c>
      <c r="D6" s="4">
        <v>7399599.21</v>
      </c>
      <c r="E6" s="4">
        <v>6842095.2599999998</v>
      </c>
      <c r="F6" s="11">
        <v>5282900</v>
      </c>
      <c r="G6" s="24">
        <v>6177600</v>
      </c>
    </row>
    <row r="7" spans="1:8" ht="14.25" x14ac:dyDescent="0.45">
      <c r="A7" s="10" t="s">
        <v>4</v>
      </c>
      <c r="B7" s="4">
        <v>652683.86</v>
      </c>
      <c r="C7" s="4">
        <v>1423734.57</v>
      </c>
      <c r="D7" s="4">
        <v>1520685.25</v>
      </c>
      <c r="E7" s="4">
        <v>1132902.5</v>
      </c>
      <c r="F7" s="11">
        <v>1250800</v>
      </c>
      <c r="G7" s="24">
        <v>1250800</v>
      </c>
    </row>
    <row r="8" spans="1:8" ht="14.25" x14ac:dyDescent="0.45">
      <c r="A8" s="10" t="s">
        <v>5</v>
      </c>
      <c r="B8" s="4">
        <v>308079.93</v>
      </c>
      <c r="C8" s="4">
        <v>279329.71000000002</v>
      </c>
      <c r="D8" s="4">
        <v>271520.89</v>
      </c>
      <c r="E8" s="4">
        <v>240997.79</v>
      </c>
      <c r="F8" s="11">
        <v>295900</v>
      </c>
      <c r="G8" s="24">
        <v>256300</v>
      </c>
    </row>
    <row r="9" spans="1:8" ht="14.25" x14ac:dyDescent="0.45">
      <c r="A9" s="10" t="s">
        <v>6</v>
      </c>
      <c r="B9" s="4">
        <v>34248.92</v>
      </c>
      <c r="C9" s="4">
        <v>121219.93</v>
      </c>
      <c r="D9" s="4">
        <v>378711.77</v>
      </c>
      <c r="E9" s="4">
        <v>328223.09999999998</v>
      </c>
      <c r="F9" s="11">
        <v>100800</v>
      </c>
      <c r="G9" s="24">
        <v>96000</v>
      </c>
    </row>
    <row r="10" spans="1:8" ht="14.25" x14ac:dyDescent="0.45">
      <c r="A10" s="10" t="s">
        <v>7</v>
      </c>
      <c r="B10" s="4">
        <v>1536485.86</v>
      </c>
      <c r="C10" s="4">
        <v>2149061.1</v>
      </c>
      <c r="D10" s="4">
        <v>3095254.15</v>
      </c>
      <c r="E10" s="4">
        <v>2566274.19</v>
      </c>
      <c r="F10" s="11">
        <v>2399400</v>
      </c>
      <c r="G10" s="24">
        <v>3406000</v>
      </c>
    </row>
    <row r="11" spans="1:8" ht="14.25" x14ac:dyDescent="0.45">
      <c r="A11" s="10" t="s">
        <v>8</v>
      </c>
      <c r="B11" s="4">
        <v>-1010932.62</v>
      </c>
      <c r="C11" s="4">
        <v>-1181018.6100000001</v>
      </c>
      <c r="D11" s="4">
        <v>-1229314.17</v>
      </c>
      <c r="E11" s="4">
        <v>-219347.92</v>
      </c>
      <c r="F11" s="11">
        <v>0</v>
      </c>
      <c r="G11" s="24"/>
    </row>
    <row r="12" spans="1:8" ht="14.25" x14ac:dyDescent="0.45">
      <c r="A12" s="15" t="s">
        <v>1</v>
      </c>
      <c r="B12" s="16">
        <f t="shared" ref="B12:D12" si="0">SUM(B5:B11)</f>
        <v>35496996.130000003</v>
      </c>
      <c r="C12" s="16">
        <f t="shared" si="0"/>
        <v>41477292.120000005</v>
      </c>
      <c r="D12" s="16">
        <f t="shared" si="0"/>
        <v>60233309.810000002</v>
      </c>
      <c r="E12" s="16">
        <f>SUM(E5:E11)</f>
        <v>55405517.269999996</v>
      </c>
      <c r="F12" s="16">
        <f t="shared" ref="F12:G12" si="1">SUM(F5:F11)</f>
        <v>56077700</v>
      </c>
      <c r="G12" s="16">
        <f t="shared" si="1"/>
        <v>55812700</v>
      </c>
    </row>
    <row r="14" spans="1:8" ht="14.25" x14ac:dyDescent="0.45">
      <c r="C14" s="3"/>
      <c r="D14" s="3"/>
      <c r="E14" s="3"/>
      <c r="F14" s="3"/>
      <c r="G14" s="3"/>
      <c r="H14" s="3"/>
    </row>
    <row r="16" spans="1:8" ht="14.25" x14ac:dyDescent="0.45">
      <c r="A16" s="19" t="s">
        <v>9</v>
      </c>
      <c r="B16" s="20" t="s">
        <v>29</v>
      </c>
      <c r="C16" s="20" t="s">
        <v>30</v>
      </c>
      <c r="D16" s="20" t="s">
        <v>31</v>
      </c>
      <c r="E16" s="21" t="s">
        <v>32</v>
      </c>
      <c r="F16" s="28" t="s">
        <v>35</v>
      </c>
    </row>
    <row r="17" spans="1:6" ht="14.25" x14ac:dyDescent="0.45">
      <c r="A17" s="10" t="s">
        <v>11</v>
      </c>
      <c r="B17" s="1">
        <v>127</v>
      </c>
      <c r="C17" s="1">
        <v>127</v>
      </c>
      <c r="D17" s="1">
        <v>151</v>
      </c>
      <c r="E17" s="18">
        <v>134</v>
      </c>
      <c r="F17" s="18">
        <v>134</v>
      </c>
    </row>
    <row r="18" spans="1:6" ht="14.25" x14ac:dyDescent="0.45">
      <c r="A18" s="10" t="s">
        <v>10</v>
      </c>
      <c r="B18" s="1">
        <v>199</v>
      </c>
      <c r="C18" s="1">
        <v>167</v>
      </c>
      <c r="D18" s="1">
        <v>167</v>
      </c>
      <c r="E18" s="18">
        <v>174</v>
      </c>
      <c r="F18" s="18">
        <v>204</v>
      </c>
    </row>
    <row r="19" spans="1:6" ht="14.25" x14ac:dyDescent="0.45">
      <c r="A19" s="15" t="s">
        <v>12</v>
      </c>
      <c r="B19" s="22">
        <v>326</v>
      </c>
      <c r="C19" s="22">
        <v>294</v>
      </c>
      <c r="D19" s="22">
        <v>318</v>
      </c>
      <c r="E19" s="23">
        <v>308</v>
      </c>
      <c r="F19" s="23">
        <v>338</v>
      </c>
    </row>
  </sheetData>
  <pageMargins left="0.70866141732283472" right="0.70866141732283472" top="0.74803149606299213" bottom="0.74803149606299213" header="0.31496062992125984" footer="0.31496062992125984"/>
  <pageSetup scale="69" orientation="landscape" r:id="rId1"/>
  <tableParts count="2">
    <tablePart r:id="rId2"/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zoomScaleNormal="100" workbookViewId="0"/>
  </sheetViews>
  <sheetFormatPr defaultRowHeight="15" x14ac:dyDescent="0.25"/>
  <cols>
    <col min="1" max="1" width="32" customWidth="1"/>
    <col min="2" max="8" width="20.5703125" customWidth="1"/>
  </cols>
  <sheetData>
    <row r="1" spans="1:8" x14ac:dyDescent="0.45">
      <c r="A1" s="2" t="s">
        <v>24</v>
      </c>
    </row>
    <row r="3" spans="1:8" ht="14.25" x14ac:dyDescent="0.45">
      <c r="A3" s="9"/>
    </row>
    <row r="4" spans="1:8" ht="14.25" x14ac:dyDescent="0.45">
      <c r="A4" s="12" t="s">
        <v>0</v>
      </c>
      <c r="B4" s="13" t="s">
        <v>13</v>
      </c>
      <c r="C4" s="13" t="s">
        <v>14</v>
      </c>
      <c r="D4" s="13" t="s">
        <v>15</v>
      </c>
      <c r="E4" s="13" t="s">
        <v>17</v>
      </c>
      <c r="F4" s="14" t="s">
        <v>16</v>
      </c>
      <c r="G4" s="27" t="s">
        <v>34</v>
      </c>
    </row>
    <row r="5" spans="1:8" ht="14.25" x14ac:dyDescent="0.45">
      <c r="A5" s="10" t="s">
        <v>2</v>
      </c>
      <c r="B5" s="4">
        <v>224704758.12</v>
      </c>
      <c r="C5" s="4">
        <v>217243673.44999999</v>
      </c>
      <c r="D5" s="4">
        <v>216232884.13</v>
      </c>
      <c r="E5" s="4">
        <v>216396676.46000001</v>
      </c>
      <c r="F5" s="11">
        <v>219866200</v>
      </c>
      <c r="G5" s="25">
        <v>235716900</v>
      </c>
    </row>
    <row r="6" spans="1:8" ht="14.25" x14ac:dyDescent="0.45">
      <c r="A6" s="10" t="s">
        <v>3</v>
      </c>
      <c r="B6" s="4">
        <v>34794046.490000002</v>
      </c>
      <c r="C6" s="4">
        <v>33730108.590000004</v>
      </c>
      <c r="D6" s="4">
        <v>34178950.43</v>
      </c>
      <c r="E6" s="4">
        <v>34900046.140000001</v>
      </c>
      <c r="F6" s="11">
        <v>34183500</v>
      </c>
      <c r="G6" s="24">
        <v>37418800</v>
      </c>
    </row>
    <row r="7" spans="1:8" ht="14.25" x14ac:dyDescent="0.45">
      <c r="A7" s="10" t="s">
        <v>4</v>
      </c>
      <c r="B7" s="4">
        <v>19520825.199999999</v>
      </c>
      <c r="C7" s="4">
        <v>24226395.559999999</v>
      </c>
      <c r="D7" s="4">
        <v>23528266.25</v>
      </c>
      <c r="E7" s="4">
        <v>12893793.460000001</v>
      </c>
      <c r="F7" s="11">
        <v>257600</v>
      </c>
      <c r="G7" s="24">
        <v>257600</v>
      </c>
    </row>
    <row r="8" spans="1:8" ht="14.25" x14ac:dyDescent="0.45">
      <c r="A8" s="10" t="s">
        <v>5</v>
      </c>
      <c r="B8" s="4">
        <v>403302.53</v>
      </c>
      <c r="C8" s="4">
        <v>382628.52</v>
      </c>
      <c r="D8" s="4">
        <v>643744.78</v>
      </c>
      <c r="E8" s="4">
        <v>487544.93</v>
      </c>
      <c r="F8" s="11">
        <v>588900</v>
      </c>
      <c r="G8" s="24">
        <v>546900</v>
      </c>
    </row>
    <row r="9" spans="1:8" ht="14.25" x14ac:dyDescent="0.45">
      <c r="A9" s="10" t="s">
        <v>6</v>
      </c>
      <c r="B9" s="4">
        <v>91630.58</v>
      </c>
      <c r="C9" s="4">
        <v>55784.67</v>
      </c>
      <c r="D9" s="4">
        <v>125425.8</v>
      </c>
      <c r="E9" s="4">
        <v>438642.19</v>
      </c>
      <c r="F9" s="11">
        <v>70400</v>
      </c>
      <c r="G9" s="24">
        <v>49400</v>
      </c>
    </row>
    <row r="10" spans="1:8" ht="14.25" x14ac:dyDescent="0.45">
      <c r="A10" s="10" t="s">
        <v>7</v>
      </c>
      <c r="B10" s="4">
        <v>1082058.42</v>
      </c>
      <c r="C10" s="4">
        <v>1067422.9099999999</v>
      </c>
      <c r="D10" s="4">
        <v>1538499.39</v>
      </c>
      <c r="E10" s="4">
        <v>384228.96</v>
      </c>
      <c r="F10" s="11">
        <v>805100</v>
      </c>
      <c r="G10" s="24">
        <v>738800</v>
      </c>
    </row>
    <row r="11" spans="1:8" ht="14.25" x14ac:dyDescent="0.45">
      <c r="A11" s="10" t="s">
        <v>8</v>
      </c>
      <c r="B11" s="4">
        <v>-354037.26</v>
      </c>
      <c r="C11" s="4">
        <v>-315491.62</v>
      </c>
      <c r="D11" s="4">
        <v>-912945.18</v>
      </c>
      <c r="E11" s="4">
        <v>-322509.90000000002</v>
      </c>
      <c r="F11" s="11">
        <v>-390600</v>
      </c>
      <c r="G11" s="24">
        <v>-390600</v>
      </c>
    </row>
    <row r="12" spans="1:8" ht="14.25" x14ac:dyDescent="0.45">
      <c r="A12" s="15" t="s">
        <v>1</v>
      </c>
      <c r="B12" s="16">
        <f t="shared" ref="B12:D12" si="0">SUM(B5:B11)</f>
        <v>280242584.07999998</v>
      </c>
      <c r="C12" s="16">
        <f t="shared" si="0"/>
        <v>276390522.07999998</v>
      </c>
      <c r="D12" s="16">
        <f t="shared" si="0"/>
        <v>275334825.59999996</v>
      </c>
      <c r="E12" s="16">
        <f>SUM(E5:E11)</f>
        <v>265178422.24000004</v>
      </c>
      <c r="F12" s="16">
        <f t="shared" ref="F12:G12" si="1">SUM(F5:F11)</f>
        <v>255381100</v>
      </c>
      <c r="G12" s="16">
        <f t="shared" si="1"/>
        <v>274337800</v>
      </c>
    </row>
    <row r="14" spans="1:8" ht="14.25" x14ac:dyDescent="0.45">
      <c r="C14" s="3"/>
      <c r="D14" s="3"/>
      <c r="E14" s="3"/>
      <c r="F14" s="3"/>
      <c r="G14" s="3"/>
      <c r="H14" s="3"/>
    </row>
    <row r="16" spans="1:8" ht="14.25" x14ac:dyDescent="0.45">
      <c r="A16" s="19" t="s">
        <v>9</v>
      </c>
      <c r="B16" s="20" t="s">
        <v>29</v>
      </c>
      <c r="C16" s="20" t="s">
        <v>30</v>
      </c>
      <c r="D16" s="20" t="s">
        <v>31</v>
      </c>
      <c r="E16" s="21" t="s">
        <v>32</v>
      </c>
      <c r="F16" s="28" t="s">
        <v>35</v>
      </c>
    </row>
    <row r="17" spans="1:6" ht="14.25" x14ac:dyDescent="0.45">
      <c r="A17" s="10" t="s">
        <v>11</v>
      </c>
      <c r="B17" s="1">
        <v>148</v>
      </c>
      <c r="C17" s="1">
        <v>117</v>
      </c>
      <c r="D17" s="1">
        <v>134</v>
      </c>
      <c r="E17" s="18">
        <v>217</v>
      </c>
      <c r="F17" s="18">
        <v>228</v>
      </c>
    </row>
    <row r="18" spans="1:6" ht="14.25" x14ac:dyDescent="0.45">
      <c r="A18" s="10" t="s">
        <v>10</v>
      </c>
      <c r="B18" s="1">
        <v>2361</v>
      </c>
      <c r="C18" s="1">
        <v>2042</v>
      </c>
      <c r="D18" s="1">
        <v>1931</v>
      </c>
      <c r="E18" s="18">
        <v>1926</v>
      </c>
      <c r="F18" s="18">
        <v>2037</v>
      </c>
    </row>
    <row r="19" spans="1:6" ht="14.25" x14ac:dyDescent="0.45">
      <c r="A19" s="15" t="s">
        <v>12</v>
      </c>
      <c r="B19" s="22">
        <v>2509</v>
      </c>
      <c r="C19" s="22">
        <v>2159</v>
      </c>
      <c r="D19" s="22">
        <v>2065</v>
      </c>
      <c r="E19" s="23">
        <v>2143</v>
      </c>
      <c r="F19" s="23">
        <v>2265</v>
      </c>
    </row>
  </sheetData>
  <pageMargins left="0.70866141732283472" right="0.70866141732283472" top="0.74803149606299213" bottom="0.74803149606299213" header="0.31496062992125984" footer="0.31496062992125984"/>
  <pageSetup scale="69" orientation="landscape" r:id="rId1"/>
  <tableParts count="2">
    <tablePart r:id="rId2"/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zoomScaleNormal="100" workbookViewId="0"/>
  </sheetViews>
  <sheetFormatPr defaultRowHeight="15" x14ac:dyDescent="0.25"/>
  <cols>
    <col min="1" max="1" width="32" customWidth="1"/>
    <col min="2" max="8" width="20.5703125" customWidth="1"/>
  </cols>
  <sheetData>
    <row r="1" spans="1:8" x14ac:dyDescent="0.45">
      <c r="A1" s="2" t="s">
        <v>25</v>
      </c>
    </row>
    <row r="3" spans="1:8" ht="14.25" x14ac:dyDescent="0.45">
      <c r="A3" s="9"/>
    </row>
    <row r="4" spans="1:8" ht="14.25" x14ac:dyDescent="0.45">
      <c r="A4" s="12" t="s">
        <v>0</v>
      </c>
      <c r="B4" s="13" t="s">
        <v>13</v>
      </c>
      <c r="C4" s="13" t="s">
        <v>14</v>
      </c>
      <c r="D4" s="13" t="s">
        <v>15</v>
      </c>
      <c r="E4" s="13" t="s">
        <v>17</v>
      </c>
      <c r="F4" s="14" t="s">
        <v>16</v>
      </c>
      <c r="G4" s="27" t="s">
        <v>34</v>
      </c>
    </row>
    <row r="5" spans="1:8" ht="14.25" x14ac:dyDescent="0.45">
      <c r="A5" s="10" t="s">
        <v>2</v>
      </c>
      <c r="B5" s="4">
        <v>275859928.91000003</v>
      </c>
      <c r="C5" s="4">
        <v>269954946.26999998</v>
      </c>
      <c r="D5" s="4">
        <v>270945451.06999999</v>
      </c>
      <c r="E5" s="4">
        <v>258536352.41</v>
      </c>
      <c r="F5" s="11">
        <v>307975100</v>
      </c>
      <c r="G5" s="25">
        <v>272861200</v>
      </c>
    </row>
    <row r="6" spans="1:8" ht="14.25" x14ac:dyDescent="0.45">
      <c r="A6" s="10" t="s">
        <v>3</v>
      </c>
      <c r="B6" s="4">
        <v>42414391.640000001</v>
      </c>
      <c r="C6" s="4">
        <v>41734528.770000003</v>
      </c>
      <c r="D6" s="4">
        <v>42519420.25</v>
      </c>
      <c r="E6" s="4">
        <v>41426507.409999996</v>
      </c>
      <c r="F6" s="11">
        <v>45378300</v>
      </c>
      <c r="G6" s="24">
        <v>43874000</v>
      </c>
    </row>
    <row r="7" spans="1:8" ht="14.25" x14ac:dyDescent="0.45">
      <c r="A7" s="10" t="s">
        <v>4</v>
      </c>
      <c r="B7" s="4">
        <v>15408761.300000001</v>
      </c>
      <c r="C7" s="4">
        <v>27056848.09</v>
      </c>
      <c r="D7" s="4">
        <v>26265720.34</v>
      </c>
      <c r="E7" s="4">
        <v>13528318.24</v>
      </c>
      <c r="F7" s="11">
        <v>39662600</v>
      </c>
      <c r="G7" s="24">
        <v>37662600</v>
      </c>
    </row>
    <row r="8" spans="1:8" ht="14.25" x14ac:dyDescent="0.45">
      <c r="A8" s="10" t="s">
        <v>5</v>
      </c>
      <c r="B8" s="4">
        <v>380013.66</v>
      </c>
      <c r="C8" s="4">
        <v>421837.24</v>
      </c>
      <c r="D8" s="4">
        <v>394760.51</v>
      </c>
      <c r="E8" s="4">
        <v>386389.9</v>
      </c>
      <c r="F8" s="11">
        <v>429900</v>
      </c>
      <c r="G8" s="24">
        <v>392300</v>
      </c>
    </row>
    <row r="9" spans="1:8" ht="14.25" x14ac:dyDescent="0.45">
      <c r="A9" s="10" t="s">
        <v>6</v>
      </c>
      <c r="B9" s="4">
        <v>280378.65000000002</v>
      </c>
      <c r="C9" s="4">
        <v>18127.05</v>
      </c>
      <c r="D9" s="4">
        <v>52949.63</v>
      </c>
      <c r="E9" s="4">
        <v>76350.63</v>
      </c>
      <c r="F9" s="11">
        <v>25600</v>
      </c>
      <c r="G9" s="24">
        <v>28600</v>
      </c>
    </row>
    <row r="10" spans="1:8" ht="14.25" x14ac:dyDescent="0.45">
      <c r="A10" s="10" t="s">
        <v>7</v>
      </c>
      <c r="B10" s="4">
        <v>1155721.8700000001</v>
      </c>
      <c r="C10" s="4">
        <v>1094900.81</v>
      </c>
      <c r="D10" s="4">
        <v>1102327.3500000001</v>
      </c>
      <c r="E10" s="4">
        <v>711154.38</v>
      </c>
      <c r="F10" s="11">
        <v>881800</v>
      </c>
      <c r="G10" s="24">
        <v>838600</v>
      </c>
    </row>
    <row r="11" spans="1:8" ht="14.25" x14ac:dyDescent="0.45">
      <c r="A11" s="10" t="s">
        <v>8</v>
      </c>
      <c r="B11" s="4">
        <v>-52710159.479999997</v>
      </c>
      <c r="C11" s="4">
        <v>-59195450.549999997</v>
      </c>
      <c r="D11" s="4">
        <v>-52515817.649999999</v>
      </c>
      <c r="E11" s="4">
        <v>-12013721.73</v>
      </c>
      <c r="F11" s="11">
        <v>-49989300</v>
      </c>
      <c r="G11" s="24">
        <v>-49989300</v>
      </c>
    </row>
    <row r="12" spans="1:8" ht="14.25" x14ac:dyDescent="0.45">
      <c r="A12" s="15" t="s">
        <v>1</v>
      </c>
      <c r="B12" s="16">
        <f t="shared" ref="B12:D12" si="0">SUM(B5:B11)</f>
        <v>282789036.55000001</v>
      </c>
      <c r="C12" s="16">
        <f t="shared" si="0"/>
        <v>281085737.67999995</v>
      </c>
      <c r="D12" s="16">
        <f t="shared" si="0"/>
        <v>288764811.5</v>
      </c>
      <c r="E12" s="16">
        <f>SUM(E5:E11)</f>
        <v>302651351.23999995</v>
      </c>
      <c r="F12" s="16">
        <f t="shared" ref="F12:G12" si="1">SUM(F5:F11)</f>
        <v>344364000</v>
      </c>
      <c r="G12" s="16">
        <f t="shared" si="1"/>
        <v>305668000</v>
      </c>
    </row>
    <row r="14" spans="1:8" ht="14.25" x14ac:dyDescent="0.45">
      <c r="C14" s="3"/>
      <c r="D14" s="3"/>
      <c r="E14" s="3"/>
      <c r="F14" s="3"/>
      <c r="G14" s="3"/>
      <c r="H14" s="3"/>
    </row>
    <row r="16" spans="1:8" ht="14.25" x14ac:dyDescent="0.45">
      <c r="A16" s="19" t="s">
        <v>9</v>
      </c>
      <c r="B16" s="20" t="s">
        <v>29</v>
      </c>
      <c r="C16" s="20" t="s">
        <v>30</v>
      </c>
      <c r="D16" s="20" t="s">
        <v>31</v>
      </c>
      <c r="E16" s="21" t="s">
        <v>32</v>
      </c>
      <c r="F16" s="28" t="s">
        <v>35</v>
      </c>
    </row>
    <row r="17" spans="1:6" ht="14.25" x14ac:dyDescent="0.45">
      <c r="A17" s="10" t="s">
        <v>11</v>
      </c>
      <c r="B17" s="1">
        <v>1145</v>
      </c>
      <c r="C17" s="1">
        <v>1023</v>
      </c>
      <c r="D17" s="1">
        <v>1113</v>
      </c>
      <c r="E17" s="18">
        <v>1150</v>
      </c>
      <c r="F17" s="18">
        <v>1136</v>
      </c>
    </row>
    <row r="18" spans="1:6" ht="14.25" x14ac:dyDescent="0.45">
      <c r="A18" s="10" t="s">
        <v>10</v>
      </c>
      <c r="B18" s="1">
        <v>1975</v>
      </c>
      <c r="C18" s="1">
        <v>1861</v>
      </c>
      <c r="D18" s="1">
        <v>1731</v>
      </c>
      <c r="E18" s="18">
        <v>1865</v>
      </c>
      <c r="F18" s="18">
        <v>1670</v>
      </c>
    </row>
    <row r="19" spans="1:6" ht="14.25" x14ac:dyDescent="0.45">
      <c r="A19" s="15" t="s">
        <v>12</v>
      </c>
      <c r="B19" s="22">
        <v>3120</v>
      </c>
      <c r="C19" s="22">
        <v>2884</v>
      </c>
      <c r="D19" s="22">
        <v>2844</v>
      </c>
      <c r="E19" s="23">
        <v>3015</v>
      </c>
      <c r="F19" s="23">
        <v>2806</v>
      </c>
    </row>
  </sheetData>
  <pageMargins left="0.70866141732283472" right="0.70866141732283472" top="0.74803149606299213" bottom="0.74803149606299213" header="0.31496062992125984" footer="0.31496062992125984"/>
  <pageSetup scale="69" orientation="landscape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Title</vt:lpstr>
      <vt:lpstr>Total TPS</vt:lpstr>
      <vt:lpstr>Chief Command</vt:lpstr>
      <vt:lpstr>Corporate Support Command</vt:lpstr>
      <vt:lpstr>Information Technology Command</vt:lpstr>
      <vt:lpstr>Specialized Command</vt:lpstr>
      <vt:lpstr>Human Resources Command</vt:lpstr>
      <vt:lpstr>Communities Command</vt:lpstr>
      <vt:lpstr>Priority Response Command</vt:lpstr>
      <vt:lpstr>Centralized</vt:lpstr>
      <vt:lpstr>operational support</vt:lpstr>
      <vt:lpstr>Grants</vt:lpstr>
    </vt:vector>
  </TitlesOfParts>
  <Company>Toronto Police Service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Toronto Police Service</dc:creator>
  <cp:lastModifiedBy>Toronto Police Service</cp:lastModifiedBy>
  <cp:lastPrinted>2020-12-17T16:11:20Z</cp:lastPrinted>
  <dcterms:created xsi:type="dcterms:W3CDTF">2017-09-05T13:24:38Z</dcterms:created>
  <dcterms:modified xsi:type="dcterms:W3CDTF">2020-12-31T14:30:16Z</dcterms:modified>
</cp:coreProperties>
</file>