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oup\admin\Budget forms 2022\2022 Website\3. AODA Working File\"/>
    </mc:Choice>
  </mc:AlternateContent>
  <bookViews>
    <workbookView xWindow="0" yWindow="0" windowWidth="28800" windowHeight="13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" i="1" l="1"/>
  <c r="I123" i="1"/>
  <c r="I122" i="1"/>
  <c r="B119" i="1"/>
  <c r="Q113" i="1"/>
  <c r="Q112" i="1"/>
  <c r="B112" i="1"/>
  <c r="B105" i="1"/>
  <c r="M99" i="1"/>
  <c r="J99" i="1"/>
  <c r="H99" i="1"/>
  <c r="G99" i="1"/>
  <c r="F99" i="1"/>
  <c r="E99" i="1"/>
  <c r="D99" i="1"/>
  <c r="O99" i="1" s="1"/>
  <c r="Q99" i="1" s="1"/>
  <c r="O98" i="1"/>
  <c r="Q98" i="1" s="1"/>
  <c r="B97" i="1"/>
  <c r="O97" i="1" s="1"/>
  <c r="Q97" i="1" s="1"/>
  <c r="O96" i="1"/>
  <c r="Q96" i="1" s="1"/>
  <c r="O95" i="1"/>
  <c r="O94" i="1"/>
  <c r="B94" i="1"/>
  <c r="O93" i="1"/>
  <c r="H92" i="1"/>
  <c r="H87" i="1" s="1"/>
  <c r="G92" i="1"/>
  <c r="G87" i="1" s="1"/>
  <c r="O91" i="1"/>
  <c r="G91" i="1"/>
  <c r="F91" i="1"/>
  <c r="E91" i="1"/>
  <c r="O90" i="1"/>
  <c r="Q90" i="1" s="1"/>
  <c r="E89" i="1"/>
  <c r="D89" i="1"/>
  <c r="K88" i="1"/>
  <c r="M88" i="1" s="1"/>
  <c r="C88" i="1"/>
  <c r="N87" i="1"/>
  <c r="M87" i="1"/>
  <c r="L87" i="1"/>
  <c r="K87" i="1"/>
  <c r="J87" i="1"/>
  <c r="F87" i="1"/>
  <c r="O86" i="1"/>
  <c r="O81" i="1"/>
  <c r="I81" i="1"/>
  <c r="I78" i="1"/>
  <c r="N76" i="1"/>
  <c r="M76" i="1"/>
  <c r="L76" i="1"/>
  <c r="K76" i="1"/>
  <c r="J76" i="1"/>
  <c r="H76" i="1"/>
  <c r="G76" i="1"/>
  <c r="F76" i="1"/>
  <c r="E76" i="1"/>
  <c r="E77" i="1" s="1"/>
  <c r="D76" i="1"/>
  <c r="O74" i="1"/>
  <c r="O75" i="1" s="1"/>
  <c r="I74" i="1"/>
  <c r="P74" i="1" s="1"/>
  <c r="P73" i="1"/>
  <c r="O73" i="1"/>
  <c r="I73" i="1"/>
  <c r="J6" i="1"/>
  <c r="K6" i="1" s="1"/>
  <c r="L6" i="1" s="1"/>
  <c r="M6" i="1" s="1"/>
  <c r="N6" i="1" s="1"/>
  <c r="I76" i="1" l="1"/>
  <c r="F77" i="1"/>
  <c r="G77" i="1" s="1"/>
  <c r="H77" i="1" s="1"/>
  <c r="J77" i="1" s="1"/>
  <c r="K77" i="1" s="1"/>
  <c r="L77" i="1" s="1"/>
  <c r="M77" i="1" s="1"/>
  <c r="N77" i="1" s="1"/>
  <c r="P81" i="1"/>
  <c r="O89" i="1"/>
  <c r="J122" i="1" s="1"/>
  <c r="O87" i="1"/>
  <c r="I75" i="1"/>
  <c r="O76" i="1"/>
  <c r="P76" i="1"/>
  <c r="P78" i="1" s="1"/>
  <c r="P75" i="1"/>
  <c r="I127" i="1"/>
  <c r="Q81" i="1"/>
  <c r="D87" i="1"/>
  <c r="D88" i="1" s="1"/>
  <c r="I124" i="1"/>
  <c r="I126" i="1" s="1"/>
  <c r="O78" i="1"/>
  <c r="E87" i="1"/>
  <c r="O92" i="1"/>
  <c r="Q95" i="1" s="1"/>
  <c r="I129" i="1" l="1"/>
  <c r="Q89" i="1"/>
  <c r="E88" i="1"/>
  <c r="F88" i="1" s="1"/>
  <c r="G88" i="1" s="1"/>
  <c r="H88" i="1" s="1"/>
  <c r="J88" i="1" s="1"/>
  <c r="L88" i="1" s="1"/>
  <c r="N88" i="1" s="1"/>
  <c r="J123" i="1"/>
  <c r="K123" i="1" s="1"/>
  <c r="K122" i="1"/>
  <c r="K126" i="1" l="1"/>
  <c r="L122" i="1" s="1"/>
  <c r="N122" i="1"/>
  <c r="M123" i="1"/>
  <c r="N123" i="1" s="1"/>
  <c r="J126" i="1"/>
  <c r="L123" i="1" l="1"/>
  <c r="L126" i="1" s="1"/>
</calcChain>
</file>

<file path=xl/comments1.xml><?xml version="1.0" encoding="utf-8"?>
<comments xmlns="http://schemas.openxmlformats.org/spreadsheetml/2006/main">
  <authors>
    <author>Jennifer Conchada</author>
  </authors>
  <commentList>
    <comment ref="B94" authorId="0" shapeId="0">
      <text>
        <r>
          <rPr>
            <b/>
            <sz val="9"/>
            <color indexed="81"/>
            <rFont val="Tahoma"/>
            <family val="2"/>
          </rPr>
          <t>Jennifer Conchada:</t>
        </r>
        <r>
          <rPr>
            <sz val="9"/>
            <color indexed="81"/>
            <rFont val="Tahoma"/>
            <family val="2"/>
          </rPr>
          <t xml:space="preserve">
transferred $200K to Radio in 2021</t>
        </r>
      </text>
    </comment>
    <comment ref="B95" authorId="0" shapeId="0">
      <text>
        <r>
          <rPr>
            <b/>
            <sz val="9"/>
            <color indexed="81"/>
            <rFont val="Tahoma"/>
            <family val="2"/>
          </rPr>
          <t>Jennifer Conchada:</t>
        </r>
        <r>
          <rPr>
            <sz val="9"/>
            <color indexed="81"/>
            <rFont val="Tahoma"/>
            <family val="2"/>
          </rPr>
          <t xml:space="preserve">
transferred $200K from Fac &amp; Proc Improvements in 2021
</t>
        </r>
      </text>
    </comment>
  </commentList>
</comments>
</file>

<file path=xl/sharedStrings.xml><?xml version="1.0" encoding="utf-8"?>
<sst xmlns="http://schemas.openxmlformats.org/spreadsheetml/2006/main" count="135" uniqueCount="131">
  <si>
    <t xml:space="preserve">Preliminary 2022-2031 Capital Program Request ($000s)  </t>
  </si>
  <si>
    <t>Project Name</t>
  </si>
  <si>
    <t>to end of 2021</t>
  </si>
  <si>
    <t>Carry forward</t>
  </si>
  <si>
    <t>2022-2026 Request</t>
  </si>
  <si>
    <t xml:space="preserve">Total 2027-2031 </t>
  </si>
  <si>
    <t>Total 2022-2031 Program</t>
  </si>
  <si>
    <t>Total Project Cost</t>
  </si>
  <si>
    <t>Projects in Progress</t>
  </si>
  <si>
    <t>State-of-Good-Repair - Police (S.O.G.R.)</t>
  </si>
  <si>
    <t>Transforming Corporate Support (HRMS, TRMS)</t>
  </si>
  <si>
    <t>Long Term Facility Plan - 54/55 Amalgamation; New Build</t>
  </si>
  <si>
    <t>Long Term Facility Plan - 41 Division; New Build</t>
  </si>
  <si>
    <t>Long Term Facility Plan -  Facility and Process Improvement</t>
  </si>
  <si>
    <t>Long Term Facility Plan - Consulting</t>
  </si>
  <si>
    <t>Analytics Centre of Excellence (A.N.C.O.E.) (Includes Enterprise Business Intelligence, Global Search)</t>
  </si>
  <si>
    <t xml:space="preserve">Radio Replacement </t>
  </si>
  <si>
    <t>Automated Fingerprint Identification System (A.F.I.S.)  Replacement</t>
  </si>
  <si>
    <t>Next Generation (N.G.) 9-1-1</t>
  </si>
  <si>
    <t>Body Worn Camera - Phase II</t>
  </si>
  <si>
    <t>Communication Centre - New Facility Assessment</t>
  </si>
  <si>
    <t>Mobile Command Centre</t>
  </si>
  <si>
    <t>Total, Projects In Progress</t>
  </si>
  <si>
    <t>Upcoming Projects</t>
  </si>
  <si>
    <t>Connected/Mobile Officer life cycle replacement - Development charges funding</t>
  </si>
  <si>
    <t>Uninterrupted Power Supply (U.P.S.) Lifecycle Replacement</t>
  </si>
  <si>
    <t>Long Term Facility Plan - 13/53 Division; New Build</t>
  </si>
  <si>
    <t>Long Term Facility Plan - 22 Division; New Build</t>
  </si>
  <si>
    <t>Long Term Facility Plan - 51 Division;  Major Expansion</t>
  </si>
  <si>
    <t xml:space="preserve">Property &amp; Evidence Warehouse Racking </t>
  </si>
  <si>
    <t>Total, Upcoming Capital Projects:</t>
  </si>
  <si>
    <t>Total Gross Debt Funded Capital Projects:</t>
  </si>
  <si>
    <t>Other than debt expenditure (Draw from Reserve) for Life Cycle Replacement</t>
  </si>
  <si>
    <t>Vehicle and Equipment</t>
  </si>
  <si>
    <t>Remote Operated Vehicle (ROV) Marine Unit</t>
  </si>
  <si>
    <t>Workstation, Laptop, Printer- Lifecycle plan</t>
  </si>
  <si>
    <t>Servers - Lifecycle Plan</t>
  </si>
  <si>
    <t>IT Business Resumption</t>
  </si>
  <si>
    <t>Mobile Workstations</t>
  </si>
  <si>
    <t>Network Equipment</t>
  </si>
  <si>
    <t>Locker Replacement</t>
  </si>
  <si>
    <t>Furniture &amp; small furniture Lifecycle Replacement</t>
  </si>
  <si>
    <t>Automatic Vehicle Locator (A.V.L.)</t>
  </si>
  <si>
    <t>In - Car Camera</t>
  </si>
  <si>
    <t>Voice Logging</t>
  </si>
  <si>
    <t>Electronic Surveillance</t>
  </si>
  <si>
    <t>Digital Photography</t>
  </si>
  <si>
    <t>Divisional CCTV Management (D.V.A.M. I &amp; II)</t>
  </si>
  <si>
    <t>Property &amp; Evidence Scanners</t>
  </si>
  <si>
    <t>Divisional Parking Lot Network (D.P.L.N.)</t>
  </si>
  <si>
    <t>Small Equipment (e.g. telephone handset)</t>
  </si>
  <si>
    <t>Small Equipment - test analyzers</t>
  </si>
  <si>
    <t>Small Equipment - In Car Camera (I.C.C.) Microphones</t>
  </si>
  <si>
    <t>Small Equipment - Intelligence</t>
  </si>
  <si>
    <t>Small Equipment - Video Recording Equipment</t>
  </si>
  <si>
    <t>Small Equipment - Video Recording Property &amp; Video Evidence Management</t>
  </si>
  <si>
    <t>Small Equipment - Auditorium Audio and Visual Equipment</t>
  </si>
  <si>
    <t>Radar Unit Replacement</t>
  </si>
  <si>
    <t>Livescan Machines</t>
  </si>
  <si>
    <t>Wireless Parking System</t>
  </si>
  <si>
    <t>Closed Circuit Television (C.C.T.V.)</t>
  </si>
  <si>
    <t>Automated External Defibrillator (A.E.D.s.)</t>
  </si>
  <si>
    <t>Conducted Energy Weapon (CEW)</t>
  </si>
  <si>
    <t>Marine Vessel Electronics</t>
  </si>
  <si>
    <t>Connected/Mobile Officer life cycle replacement - reserve</t>
  </si>
  <si>
    <t>Body Worn Camera - Replacement Plan</t>
  </si>
  <si>
    <t>Hydrogen Fuel Cells</t>
  </si>
  <si>
    <t>Vehicle and Equipment Total:</t>
  </si>
  <si>
    <t>Total Gross Projects</t>
  </si>
  <si>
    <t>Funding Sources:</t>
  </si>
  <si>
    <t>Vehicle and Equipment Reserve</t>
  </si>
  <si>
    <t>Development charges Funding</t>
  </si>
  <si>
    <t>Total Other Funding Sources:</t>
  </si>
  <si>
    <t>Total Net Debt-Funding Request</t>
  </si>
  <si>
    <t xml:space="preserve"> 5-year Average:</t>
  </si>
  <si>
    <t>Previous year City Target:</t>
  </si>
  <si>
    <t>City Target - 5-year Average:</t>
  </si>
  <si>
    <t>Variance to Target:</t>
  </si>
  <si>
    <t>Cumulative Variance to Target</t>
  </si>
  <si>
    <t>Variance to Target - 5-year Average:</t>
  </si>
  <si>
    <t>Below the line - for discussion</t>
  </si>
  <si>
    <t>Communication Centre - New Facility</t>
  </si>
  <si>
    <t xml:space="preserve">Note: Development Charges cash flow has been optimized </t>
  </si>
  <si>
    <t>Available DC funding Revenue</t>
  </si>
  <si>
    <t>Utilized</t>
  </si>
  <si>
    <t>DC -Carry forward</t>
  </si>
  <si>
    <t>Total</t>
  </si>
  <si>
    <t>Potential</t>
  </si>
  <si>
    <t>Variance</t>
  </si>
  <si>
    <t xml:space="preserve">54/55 Division </t>
  </si>
  <si>
    <t>41 Division</t>
  </si>
  <si>
    <t>13 Div</t>
  </si>
  <si>
    <t>22 Div</t>
  </si>
  <si>
    <t>Communication Centre Replacement</t>
  </si>
  <si>
    <t>Radio Replacement</t>
  </si>
  <si>
    <t>TPS Archiving</t>
  </si>
  <si>
    <t>EBI</t>
  </si>
  <si>
    <t>Body Worn Camera</t>
  </si>
  <si>
    <t>Connected Officer</t>
  </si>
  <si>
    <t>Peer to Peer</t>
  </si>
  <si>
    <t>Available Balance Calculation:</t>
  </si>
  <si>
    <t>DC Balance as of Jan 01, 2021 plus interest</t>
  </si>
  <si>
    <t>2021 contribution</t>
  </si>
  <si>
    <t>interest</t>
  </si>
  <si>
    <t>Total Available funding</t>
  </si>
  <si>
    <t>Committed/Unfunded projects</t>
  </si>
  <si>
    <t>14 Division - 2015- spent but not funded</t>
  </si>
  <si>
    <t>this is for $18K which we don't seem to be able to get it</t>
  </si>
  <si>
    <t>Peer to Peer-2015 -spent but not funded</t>
  </si>
  <si>
    <t>Peer to peer - 2016- spent but not funded</t>
  </si>
  <si>
    <t>Peer to peer - 2017- spent but not funded</t>
  </si>
  <si>
    <t>transferred from 54/55 to P2P</t>
  </si>
  <si>
    <t>Peer to Peer - 2018 - spent but not funded</t>
  </si>
  <si>
    <t>Gross</t>
  </si>
  <si>
    <t xml:space="preserve">54/55-2017 </t>
  </si>
  <si>
    <t>with CF</t>
  </si>
  <si>
    <t>Balance in Reserve -2020</t>
  </si>
  <si>
    <t>without CF</t>
  </si>
  <si>
    <t>Contribution -2021</t>
  </si>
  <si>
    <t>54/55</t>
  </si>
  <si>
    <t>communication centre</t>
  </si>
  <si>
    <t>Radio Replacement (trf'd from Fac &amp; Proc improvement)</t>
  </si>
  <si>
    <t>Balance in Reserve -2021</t>
  </si>
  <si>
    <t>Funding</t>
  </si>
  <si>
    <t>Net</t>
  </si>
  <si>
    <t>Projects in progress</t>
  </si>
  <si>
    <t>Up Coming projects</t>
  </si>
  <si>
    <t xml:space="preserve">Total </t>
  </si>
  <si>
    <t>Net Debt funded</t>
  </si>
  <si>
    <t>below the line</t>
  </si>
  <si>
    <t>cost of district policing has to be split between in progress and upcoming for it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</si>
</sst>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\ \ ;[Red]\(#,##0\)\ "/>
    <numFmt numFmtId="165" formatCode="#,##0.0"/>
    <numFmt numFmtId="166" formatCode="#,##0;\(#,##0\)"/>
    <numFmt numFmtId="167" formatCode="_(* #,##0.00_);_(* \(#,##0.00\);_(* &quot;-&quot;??_);_(@_)"/>
    <numFmt numFmtId="168" formatCode="_-* #,##0_-;\-* #,##0_-;_-* &quot;-&quot;??_-;_-@_-"/>
    <numFmt numFmtId="169" formatCode="_-[$$-409]* #,##0.0_ ;_-[$$-409]* \-#,##0.0\ ;_-[$$-409]* &quot;-&quot;??_ ;_-@_ "/>
    <numFmt numFmtId="170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3" fillId="2" borderId="0" xfId="1" applyFont="1" applyFill="1" applyAlignment="1">
      <alignment vertical="center" wrapText="1"/>
    </xf>
    <xf numFmtId="0" fontId="4" fillId="2" borderId="0" xfId="1" applyFont="1" applyFill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164" fontId="6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Alignment="1">
      <alignment horizontal="left" vertical="center"/>
    </xf>
    <xf numFmtId="0" fontId="9" fillId="3" borderId="2" xfId="1" applyFont="1" applyFill="1" applyBorder="1" applyAlignment="1">
      <alignment horizontal="center" vertical="top" wrapText="1"/>
    </xf>
    <xf numFmtId="0" fontId="9" fillId="3" borderId="2" xfId="1" applyFont="1" applyFill="1" applyBorder="1" applyAlignment="1" applyProtection="1">
      <alignment horizontal="center" vertical="top" wrapText="1"/>
    </xf>
    <xf numFmtId="0" fontId="8" fillId="0" borderId="2" xfId="1" applyFont="1" applyFill="1" applyBorder="1" applyAlignment="1">
      <alignment horizontal="left" vertical="center"/>
    </xf>
    <xf numFmtId="165" fontId="2" fillId="2" borderId="2" xfId="1" applyNumberFormat="1" applyFont="1" applyFill="1" applyBorder="1" applyAlignment="1">
      <alignment vertical="center"/>
    </xf>
    <xf numFmtId="165" fontId="2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166" fontId="0" fillId="0" borderId="2" xfId="0" applyNumberFormat="1" applyBorder="1" applyAlignment="1">
      <alignment vertical="center"/>
    </xf>
    <xf numFmtId="164" fontId="2" fillId="2" borderId="2" xfId="1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 wrapText="1"/>
    </xf>
    <xf numFmtId="166" fontId="0" fillId="2" borderId="2" xfId="0" applyNumberFormat="1" applyFill="1" applyBorder="1" applyAlignment="1">
      <alignment vertical="center"/>
    </xf>
    <xf numFmtId="3" fontId="2" fillId="2" borderId="2" xfId="2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vertical="center"/>
    </xf>
    <xf numFmtId="164" fontId="9" fillId="4" borderId="2" xfId="1" applyNumberFormat="1" applyFont="1" applyFill="1" applyBorder="1" applyAlignment="1">
      <alignment vertical="center" wrapText="1"/>
    </xf>
    <xf numFmtId="0" fontId="8" fillId="2" borderId="2" xfId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 wrapText="1"/>
    </xf>
    <xf numFmtId="166" fontId="0" fillId="0" borderId="2" xfId="0" applyNumberForma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0" fontId="2" fillId="2" borderId="2" xfId="3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8" fillId="4" borderId="2" xfId="1" applyFont="1" applyFill="1" applyBorder="1" applyAlignment="1">
      <alignment vertical="center" wrapText="1"/>
    </xf>
    <xf numFmtId="0" fontId="8" fillId="4" borderId="2" xfId="1" applyFont="1" applyFill="1" applyBorder="1" applyAlignment="1">
      <alignment horizontal="left" vertical="center"/>
    </xf>
    <xf numFmtId="164" fontId="2" fillId="4" borderId="2" xfId="1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166" fontId="0" fillId="4" borderId="2" xfId="0" applyNumberForma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top" wrapText="1"/>
    </xf>
    <xf numFmtId="0" fontId="8" fillId="0" borderId="4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5" xfId="1" applyNumberFormat="1" applyFont="1" applyFill="1" applyBorder="1" applyAlignment="1">
      <alignment vertical="center" wrapText="1"/>
    </xf>
    <xf numFmtId="0" fontId="8" fillId="3" borderId="2" xfId="1" applyFont="1" applyFill="1" applyBorder="1" applyAlignment="1">
      <alignment vertical="center"/>
    </xf>
    <xf numFmtId="164" fontId="9" fillId="3" borderId="2" xfId="1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 wrapText="1"/>
    </xf>
    <xf numFmtId="0" fontId="2" fillId="2" borderId="7" xfId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5" fontId="2" fillId="2" borderId="2" xfId="4" applyNumberFormat="1" applyFont="1" applyFill="1" applyBorder="1" applyAlignment="1">
      <alignment horizontal="center"/>
    </xf>
    <xf numFmtId="3" fontId="2" fillId="2" borderId="2" xfId="4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3" fontId="2" fillId="2" borderId="14" xfId="1" applyNumberFormat="1" applyFont="1" applyFill="1" applyBorder="1" applyAlignment="1">
      <alignment horizontal="left" vertical="center"/>
    </xf>
    <xf numFmtId="3" fontId="2" fillId="2" borderId="0" xfId="1" applyNumberFormat="1" applyFont="1" applyFill="1" applyBorder="1" applyAlignment="1">
      <alignment horizontal="left" vertical="center"/>
    </xf>
    <xf numFmtId="0" fontId="2" fillId="2" borderId="0" xfId="1" applyFont="1" applyFill="1"/>
    <xf numFmtId="164" fontId="0" fillId="2" borderId="2" xfId="0" applyNumberFormat="1" applyFill="1" applyBorder="1"/>
    <xf numFmtId="3" fontId="2" fillId="2" borderId="0" xfId="5" applyNumberFormat="1" applyFill="1"/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9" fillId="2" borderId="0" xfId="1" applyFont="1" applyFill="1"/>
    <xf numFmtId="3" fontId="9" fillId="2" borderId="2" xfId="6" applyNumberFormat="1" applyFont="1" applyFill="1" applyBorder="1" applyAlignment="1"/>
    <xf numFmtId="3" fontId="0" fillId="2" borderId="0" xfId="6" applyNumberFormat="1" applyFont="1" applyFill="1" applyAlignment="1"/>
    <xf numFmtId="0" fontId="2" fillId="2" borderId="0" xfId="1" applyFont="1" applyFill="1" applyBorder="1" applyAlignment="1">
      <alignment vertical="center"/>
    </xf>
    <xf numFmtId="0" fontId="0" fillId="2" borderId="0" xfId="0" applyFill="1"/>
    <xf numFmtId="0" fontId="7" fillId="2" borderId="0" xfId="1" applyNumberFormat="1" applyFont="1" applyFill="1" applyAlignment="1">
      <alignment horizontal="right"/>
    </xf>
    <xf numFmtId="0" fontId="7" fillId="2" borderId="0" xfId="1" applyNumberFormat="1" applyFont="1" applyFill="1" applyAlignment="1">
      <alignment horizontal="right" vertical="center"/>
    </xf>
    <xf numFmtId="0" fontId="8" fillId="2" borderId="1" xfId="1" applyNumberFormat="1" applyFont="1" applyFill="1" applyBorder="1" applyAlignment="1">
      <alignment horizontal="center"/>
    </xf>
    <xf numFmtId="0" fontId="7" fillId="2" borderId="2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2" fillId="2" borderId="0" xfId="1" quotePrefix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3" fontId="1" fillId="2" borderId="2" xfId="0" applyNumberFormat="1" applyFont="1" applyFill="1" applyBorder="1"/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2" fillId="2" borderId="10" xfId="1" applyFont="1" applyFill="1" applyBorder="1" applyAlignment="1">
      <alignment horizontal="center" vertical="center"/>
    </xf>
    <xf numFmtId="0" fontId="0" fillId="2" borderId="6" xfId="0" applyFill="1" applyBorder="1"/>
    <xf numFmtId="3" fontId="0" fillId="2" borderId="7" xfId="0" applyNumberFormat="1" applyFill="1" applyBorder="1"/>
    <xf numFmtId="3" fontId="2" fillId="2" borderId="10" xfId="1" applyNumberFormat="1" applyFont="1" applyFill="1" applyBorder="1" applyAlignment="1">
      <alignment horizontal="center" vertical="center"/>
    </xf>
    <xf numFmtId="0" fontId="0" fillId="2" borderId="9" xfId="0" applyFill="1" applyBorder="1"/>
    <xf numFmtId="3" fontId="0" fillId="2" borderId="2" xfId="0" applyNumberFormat="1" applyFill="1" applyBorder="1"/>
    <xf numFmtId="0" fontId="9" fillId="2" borderId="2" xfId="1" applyFont="1" applyFill="1" applyBorder="1" applyAlignment="1">
      <alignment horizontal="center" vertical="center"/>
    </xf>
    <xf numFmtId="0" fontId="0" fillId="2" borderId="11" xfId="0" applyFont="1" applyFill="1" applyBorder="1"/>
    <xf numFmtId="0" fontId="0" fillId="2" borderId="0" xfId="0" applyFont="1" applyFill="1" applyBorder="1"/>
    <xf numFmtId="0" fontId="0" fillId="2" borderId="2" xfId="0" applyFill="1" applyBorder="1"/>
    <xf numFmtId="0" fontId="0" fillId="2" borderId="12" xfId="0" applyFill="1" applyBorder="1"/>
    <xf numFmtId="3" fontId="0" fillId="2" borderId="13" xfId="0" applyNumberFormat="1" applyFill="1" applyBorder="1"/>
    <xf numFmtId="3" fontId="2" fillId="2" borderId="0" xfId="1" applyNumberFormat="1" applyFont="1" applyFill="1" applyBorder="1" applyAlignment="1">
      <alignment horizontal="center" vertical="center"/>
    </xf>
    <xf numFmtId="168" fontId="2" fillId="2" borderId="0" xfId="6" applyNumberFormat="1" applyFont="1" applyFill="1" applyAlignment="1">
      <alignment vertical="center"/>
    </xf>
    <xf numFmtId="0" fontId="2" fillId="2" borderId="0" xfId="1" applyFill="1"/>
    <xf numFmtId="168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165" fontId="2" fillId="2" borderId="0" xfId="1" applyNumberFormat="1" applyFont="1" applyFill="1" applyAlignment="1">
      <alignment vertical="center"/>
    </xf>
    <xf numFmtId="168" fontId="0" fillId="2" borderId="2" xfId="6" applyNumberFormat="1" applyFont="1" applyFill="1" applyBorder="1" applyAlignment="1"/>
    <xf numFmtId="168" fontId="0" fillId="2" borderId="0" xfId="6" applyNumberFormat="1" applyFont="1" applyFill="1" applyAlignment="1"/>
    <xf numFmtId="168" fontId="9" fillId="2" borderId="2" xfId="6" applyNumberFormat="1" applyFont="1" applyFill="1" applyBorder="1" applyAlignment="1"/>
    <xf numFmtId="9" fontId="9" fillId="2" borderId="0" xfId="7" applyFont="1" applyFill="1" applyBorder="1" applyAlignment="1">
      <alignment horizontal="center" vertical="center"/>
    </xf>
    <xf numFmtId="170" fontId="2" fillId="2" borderId="0" xfId="1" applyNumberFormat="1" applyFont="1" applyFill="1" applyAlignment="1">
      <alignment vertical="center"/>
    </xf>
    <xf numFmtId="9" fontId="2" fillId="2" borderId="0" xfId="1" applyNumberFormat="1" applyFont="1" applyFill="1" applyAlignment="1">
      <alignment vertical="center"/>
    </xf>
  </cellXfs>
  <cellStyles count="8">
    <cellStyle name="Comma 2" xfId="6"/>
    <cellStyle name="Comma 3 2 2" xfId="2"/>
    <cellStyle name="Normal" xfId="0" builtinId="0"/>
    <cellStyle name="Normal 18 2" xfId="5"/>
    <cellStyle name="Normal 19" xfId="3"/>
    <cellStyle name="Normal 2" xfId="1"/>
    <cellStyle name="Normal 2 2 2 2" xfId="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8"/>
  <sheetViews>
    <sheetView tabSelected="1" topLeftCell="A2" zoomScale="70" zoomScaleNormal="70" workbookViewId="0">
      <selection activeCell="A7" sqref="A7:XFD7"/>
    </sheetView>
  </sheetViews>
  <sheetFormatPr defaultRowHeight="14.5" x14ac:dyDescent="0.35"/>
  <cols>
    <col min="1" max="1" width="29.54296875" style="64" customWidth="1"/>
    <col min="2" max="2" width="9.1796875" style="64" bestFit="1" customWidth="1"/>
    <col min="3" max="3" width="12.453125" style="64" customWidth="1"/>
    <col min="4" max="8" width="8.7265625" style="64"/>
    <col min="9" max="9" width="9.1796875" style="64" bestFit="1" customWidth="1"/>
    <col min="10" max="13" width="8.7265625" style="64"/>
    <col min="14" max="14" width="8.1796875" style="64" bestFit="1" customWidth="1"/>
    <col min="15" max="15" width="9.1796875" style="64" bestFit="1" customWidth="1"/>
    <col min="16" max="16" width="9.36328125" style="64" bestFit="1" customWidth="1"/>
    <col min="17" max="17" width="10" style="64" bestFit="1" customWidth="1"/>
    <col min="18" max="16384" width="8.7265625" style="64"/>
  </cols>
  <sheetData>
    <row r="1" spans="1:17" ht="18" hidden="1" x14ac:dyDescent="0.35">
      <c r="A1" s="1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63"/>
      <c r="P1" s="63"/>
      <c r="Q1" s="63"/>
    </row>
    <row r="2" spans="1:17" ht="15.5" x14ac:dyDescent="0.35">
      <c r="A2" s="2" t="s">
        <v>0</v>
      </c>
      <c r="B2" s="3"/>
      <c r="C2" s="3"/>
      <c r="D2" s="4"/>
      <c r="E2" s="2"/>
      <c r="F2" s="2"/>
      <c r="G2" s="2"/>
      <c r="H2" s="2"/>
      <c r="I2" s="2"/>
      <c r="J2" s="4"/>
      <c r="K2" s="4"/>
      <c r="L2" s="4"/>
      <c r="M2" s="4"/>
      <c r="N2" s="5"/>
      <c r="O2" s="4"/>
      <c r="P2" s="6"/>
      <c r="Q2" s="4"/>
    </row>
    <row r="3" spans="1:17" ht="15.5" x14ac:dyDescent="0.35">
      <c r="A3" s="2"/>
      <c r="B3" s="3"/>
      <c r="C3" s="3"/>
      <c r="D3" s="4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6"/>
      <c r="Q3" s="4"/>
    </row>
    <row r="4" spans="1:17" hidden="1" x14ac:dyDescent="0.35">
      <c r="A4" s="65"/>
      <c r="B4" s="66"/>
      <c r="C4" s="65"/>
      <c r="D4" s="66"/>
      <c r="E4" s="65"/>
      <c r="F4" s="66"/>
      <c r="G4" s="65"/>
      <c r="H4" s="66"/>
      <c r="I4" s="65"/>
      <c r="J4" s="66"/>
      <c r="K4" s="65"/>
      <c r="L4" s="66"/>
      <c r="M4" s="65"/>
      <c r="N4" s="66"/>
      <c r="O4" s="66"/>
      <c r="P4" s="66"/>
      <c r="Q4" s="66"/>
    </row>
    <row r="5" spans="1:17" x14ac:dyDescent="0.35">
      <c r="A5" s="65"/>
      <c r="B5" s="66"/>
      <c r="C5" s="65"/>
      <c r="D5" s="66"/>
      <c r="E5" s="65"/>
      <c r="F5" s="66"/>
      <c r="G5" s="65"/>
      <c r="H5" s="66"/>
      <c r="I5" s="65"/>
      <c r="J5" s="66"/>
      <c r="K5" s="65"/>
      <c r="L5" s="66"/>
      <c r="M5" s="65"/>
      <c r="N5" s="66"/>
      <c r="O5" s="66"/>
      <c r="P5" s="67"/>
      <c r="Q5" s="67"/>
    </row>
    <row r="6" spans="1:17" ht="52" x14ac:dyDescent="0.35">
      <c r="A6" s="7" t="s">
        <v>1</v>
      </c>
      <c r="B6" s="8" t="s">
        <v>2</v>
      </c>
      <c r="C6" s="8" t="s">
        <v>3</v>
      </c>
      <c r="D6" s="8">
        <v>2022</v>
      </c>
      <c r="E6" s="8">
        <v>2023</v>
      </c>
      <c r="F6" s="8">
        <v>2024</v>
      </c>
      <c r="G6" s="8">
        <v>2025</v>
      </c>
      <c r="H6" s="8">
        <v>2026</v>
      </c>
      <c r="I6" s="8" t="s">
        <v>4</v>
      </c>
      <c r="J6" s="8">
        <f>+H6+1</f>
        <v>2027</v>
      </c>
      <c r="K6" s="8">
        <f>+J6+1</f>
        <v>2028</v>
      </c>
      <c r="L6" s="8">
        <f>+K6+1</f>
        <v>2029</v>
      </c>
      <c r="M6" s="8">
        <f>+L6+1</f>
        <v>2030</v>
      </c>
      <c r="N6" s="8">
        <f>+M6+1</f>
        <v>2031</v>
      </c>
      <c r="O6" s="8" t="s">
        <v>5</v>
      </c>
      <c r="P6" s="8" t="s">
        <v>6</v>
      </c>
      <c r="Q6" s="8" t="s">
        <v>7</v>
      </c>
    </row>
    <row r="7" spans="1:17" hidden="1" x14ac:dyDescent="0.35">
      <c r="A7" s="9" t="s">
        <v>8</v>
      </c>
      <c r="B7" s="10"/>
      <c r="C7" s="10"/>
      <c r="D7" s="10"/>
      <c r="E7" s="10"/>
      <c r="F7" s="10"/>
      <c r="G7" s="11"/>
      <c r="H7" s="11"/>
      <c r="I7" s="10"/>
      <c r="J7" s="11"/>
      <c r="K7" s="11"/>
      <c r="L7" s="11"/>
      <c r="M7" s="11"/>
      <c r="N7" s="11"/>
      <c r="O7" s="11"/>
      <c r="P7" s="11"/>
      <c r="Q7" s="11"/>
    </row>
    <row r="8" spans="1:17" ht="23" x14ac:dyDescent="0.35">
      <c r="A8" s="12" t="s">
        <v>9</v>
      </c>
      <c r="B8" s="13"/>
      <c r="C8" s="14">
        <v>2627.6474499999999</v>
      </c>
      <c r="D8" s="14">
        <v>4400</v>
      </c>
      <c r="E8" s="14">
        <v>4400</v>
      </c>
      <c r="F8" s="14">
        <v>4400</v>
      </c>
      <c r="G8" s="14">
        <v>4400</v>
      </c>
      <c r="H8" s="14">
        <v>4400</v>
      </c>
      <c r="I8" s="14">
        <v>22000</v>
      </c>
      <c r="J8" s="14">
        <v>4400</v>
      </c>
      <c r="K8" s="14">
        <v>4400</v>
      </c>
      <c r="L8" s="14">
        <v>4400</v>
      </c>
      <c r="M8" s="14">
        <v>4400</v>
      </c>
      <c r="N8" s="14">
        <v>4400</v>
      </c>
      <c r="O8" s="14">
        <v>22000</v>
      </c>
      <c r="P8" s="14">
        <v>44000</v>
      </c>
      <c r="Q8" s="14">
        <v>44000</v>
      </c>
    </row>
    <row r="9" spans="1:17" ht="23" x14ac:dyDescent="0.35">
      <c r="A9" s="12" t="s">
        <v>10</v>
      </c>
      <c r="B9" s="13">
        <v>7935</v>
      </c>
      <c r="C9" s="14">
        <v>1176.28946</v>
      </c>
      <c r="D9" s="14">
        <v>500</v>
      </c>
      <c r="E9" s="14">
        <v>0</v>
      </c>
      <c r="F9" s="14">
        <v>0</v>
      </c>
      <c r="G9" s="14">
        <v>0</v>
      </c>
      <c r="H9" s="14">
        <v>0</v>
      </c>
      <c r="I9" s="14">
        <v>500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500</v>
      </c>
      <c r="Q9" s="14">
        <v>8435</v>
      </c>
    </row>
    <row r="10" spans="1:17" ht="23" x14ac:dyDescent="0.35">
      <c r="A10" s="12" t="s">
        <v>11</v>
      </c>
      <c r="B10" s="14">
        <v>1184</v>
      </c>
      <c r="C10" s="14">
        <v>421.48214000000002</v>
      </c>
      <c r="D10" s="14">
        <v>1054</v>
      </c>
      <c r="E10" s="14">
        <v>8825</v>
      </c>
      <c r="F10" s="14">
        <v>16625</v>
      </c>
      <c r="G10" s="14">
        <v>19029</v>
      </c>
      <c r="H10" s="14">
        <v>3783</v>
      </c>
      <c r="I10" s="14">
        <v>49316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49316</v>
      </c>
      <c r="Q10" s="14">
        <v>50500</v>
      </c>
    </row>
    <row r="11" spans="1:17" ht="23" x14ac:dyDescent="0.35">
      <c r="A11" s="12" t="s">
        <v>12</v>
      </c>
      <c r="B11" s="14">
        <v>7072</v>
      </c>
      <c r="C11" s="14">
        <v>3626.4117699999997</v>
      </c>
      <c r="D11" s="14">
        <v>19925</v>
      </c>
      <c r="E11" s="14">
        <v>16004</v>
      </c>
      <c r="F11" s="14">
        <v>9863</v>
      </c>
      <c r="G11" s="14">
        <v>0</v>
      </c>
      <c r="H11" s="14">
        <v>0</v>
      </c>
      <c r="I11" s="14">
        <v>45792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5">
        <v>45792</v>
      </c>
      <c r="Q11" s="14">
        <v>52864</v>
      </c>
    </row>
    <row r="12" spans="1:17" ht="23" x14ac:dyDescent="0.35">
      <c r="A12" s="12" t="s">
        <v>13</v>
      </c>
      <c r="B12" s="16">
        <v>2722.6</v>
      </c>
      <c r="C12" s="14">
        <v>264.00001000000003</v>
      </c>
      <c r="D12" s="17">
        <v>735</v>
      </c>
      <c r="E12" s="17">
        <v>0</v>
      </c>
      <c r="F12" s="17">
        <v>0</v>
      </c>
      <c r="G12" s="17">
        <v>0</v>
      </c>
      <c r="H12" s="17">
        <v>0</v>
      </c>
      <c r="I12" s="14">
        <v>735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4">
        <v>0</v>
      </c>
      <c r="P12" s="14">
        <v>735</v>
      </c>
      <c r="Q12" s="14">
        <v>3457.6</v>
      </c>
    </row>
    <row r="13" spans="1:17" x14ac:dyDescent="0.35">
      <c r="A13" s="12" t="s">
        <v>14</v>
      </c>
      <c r="B13" s="16">
        <v>750</v>
      </c>
      <c r="C13" s="14">
        <v>675</v>
      </c>
      <c r="D13" s="17">
        <v>128</v>
      </c>
      <c r="E13" s="17">
        <v>0</v>
      </c>
      <c r="F13" s="17">
        <v>0</v>
      </c>
      <c r="G13" s="17">
        <v>0</v>
      </c>
      <c r="H13" s="17">
        <v>0</v>
      </c>
      <c r="I13" s="14">
        <v>128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4">
        <v>0</v>
      </c>
      <c r="P13" s="14">
        <v>128</v>
      </c>
      <c r="Q13" s="14">
        <v>878</v>
      </c>
    </row>
    <row r="14" spans="1:17" ht="34.5" x14ac:dyDescent="0.35">
      <c r="A14" s="12" t="s">
        <v>15</v>
      </c>
      <c r="B14" s="14">
        <v>12123.647999999999</v>
      </c>
      <c r="C14" s="14">
        <v>132.53581999999994</v>
      </c>
      <c r="D14" s="14">
        <v>202</v>
      </c>
      <c r="E14" s="14">
        <v>202</v>
      </c>
      <c r="F14" s="14">
        <v>0</v>
      </c>
      <c r="G14" s="14">
        <v>0</v>
      </c>
      <c r="H14" s="14">
        <v>0</v>
      </c>
      <c r="I14" s="14">
        <v>404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5">
        <v>404</v>
      </c>
      <c r="Q14" s="14">
        <v>12527.647999999999</v>
      </c>
    </row>
    <row r="15" spans="1:17" x14ac:dyDescent="0.35">
      <c r="A15" s="12" t="s">
        <v>16</v>
      </c>
      <c r="B15" s="14">
        <v>35696</v>
      </c>
      <c r="C15" s="14">
        <v>0</v>
      </c>
      <c r="D15" s="14">
        <v>2356</v>
      </c>
      <c r="E15" s="14">
        <v>0</v>
      </c>
      <c r="F15" s="14">
        <v>0</v>
      </c>
      <c r="G15" s="14">
        <v>0</v>
      </c>
      <c r="H15" s="14">
        <v>0</v>
      </c>
      <c r="I15" s="14">
        <v>2356</v>
      </c>
      <c r="J15" s="14">
        <v>14734</v>
      </c>
      <c r="K15" s="14">
        <v>4733</v>
      </c>
      <c r="L15" s="14">
        <v>6429</v>
      </c>
      <c r="M15" s="14">
        <v>4867</v>
      </c>
      <c r="N15" s="14">
        <v>6116</v>
      </c>
      <c r="O15" s="14">
        <v>36879</v>
      </c>
      <c r="P15" s="15">
        <v>39235</v>
      </c>
      <c r="Q15" s="14">
        <v>74931</v>
      </c>
    </row>
    <row r="16" spans="1:17" ht="23" x14ac:dyDescent="0.35">
      <c r="A16" s="18" t="s">
        <v>17</v>
      </c>
      <c r="B16" s="14">
        <v>1581</v>
      </c>
      <c r="C16" s="14">
        <v>869.6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1581</v>
      </c>
      <c r="K16" s="14">
        <v>0</v>
      </c>
      <c r="L16" s="14">
        <v>0</v>
      </c>
      <c r="M16" s="14">
        <v>0</v>
      </c>
      <c r="N16" s="14">
        <v>0</v>
      </c>
      <c r="O16" s="14">
        <v>1581</v>
      </c>
      <c r="P16" s="15">
        <v>1581</v>
      </c>
      <c r="Q16" s="14">
        <v>3162</v>
      </c>
    </row>
    <row r="17" spans="1:17" x14ac:dyDescent="0.35">
      <c r="A17" s="18" t="s">
        <v>18</v>
      </c>
      <c r="B17" s="14">
        <v>7350</v>
      </c>
      <c r="C17" s="14">
        <v>4115.7967600000002</v>
      </c>
      <c r="D17" s="14">
        <v>2692</v>
      </c>
      <c r="E17" s="14">
        <v>214</v>
      </c>
      <c r="F17" s="14">
        <v>0</v>
      </c>
      <c r="G17" s="14">
        <v>0</v>
      </c>
      <c r="H17" s="14">
        <v>0</v>
      </c>
      <c r="I17" s="14">
        <v>2906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v>2906</v>
      </c>
      <c r="Q17" s="14">
        <v>10256</v>
      </c>
    </row>
    <row r="18" spans="1:17" x14ac:dyDescent="0.35">
      <c r="A18" s="18" t="s">
        <v>19</v>
      </c>
      <c r="B18" s="14">
        <v>5887</v>
      </c>
      <c r="C18" s="14">
        <v>199.97925999999978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v>0</v>
      </c>
      <c r="Q18" s="14">
        <v>5887</v>
      </c>
    </row>
    <row r="19" spans="1:17" ht="23" x14ac:dyDescent="0.35">
      <c r="A19" s="18" t="s">
        <v>20</v>
      </c>
      <c r="B19" s="13">
        <v>500</v>
      </c>
      <c r="C19" s="14">
        <v>200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4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4">
        <v>0</v>
      </c>
      <c r="Q19" s="14">
        <v>500</v>
      </c>
    </row>
    <row r="20" spans="1:17" x14ac:dyDescent="0.35">
      <c r="A20" s="18" t="s">
        <v>21</v>
      </c>
      <c r="B20" s="14">
        <v>1735</v>
      </c>
      <c r="C20" s="14">
        <v>1735</v>
      </c>
      <c r="D20" s="17">
        <v>0</v>
      </c>
      <c r="E20" s="17">
        <v>0</v>
      </c>
      <c r="F20" s="17">
        <v>0</v>
      </c>
      <c r="G20" s="17">
        <v>0</v>
      </c>
      <c r="H20" s="17">
        <v>270</v>
      </c>
      <c r="I20" s="14">
        <v>270</v>
      </c>
      <c r="J20" s="17">
        <v>50</v>
      </c>
      <c r="K20" s="17">
        <v>0</v>
      </c>
      <c r="L20" s="17">
        <v>0</v>
      </c>
      <c r="M20" s="17">
        <v>0</v>
      </c>
      <c r="N20" s="17">
        <v>270</v>
      </c>
      <c r="O20" s="17">
        <v>320</v>
      </c>
      <c r="P20" s="14">
        <v>590</v>
      </c>
      <c r="Q20" s="14">
        <v>2325</v>
      </c>
    </row>
    <row r="21" spans="1:17" x14ac:dyDescent="0.35">
      <c r="A21" s="19" t="s">
        <v>22</v>
      </c>
      <c r="B21" s="20">
        <v>84536.247999999992</v>
      </c>
      <c r="C21" s="20">
        <v>16043.74267</v>
      </c>
      <c r="D21" s="20">
        <v>31992</v>
      </c>
      <c r="E21" s="20">
        <v>29645</v>
      </c>
      <c r="F21" s="20">
        <v>30888</v>
      </c>
      <c r="G21" s="20">
        <v>23429</v>
      </c>
      <c r="H21" s="20">
        <v>8453</v>
      </c>
      <c r="I21" s="20">
        <v>124407</v>
      </c>
      <c r="J21" s="20">
        <v>20765</v>
      </c>
      <c r="K21" s="20">
        <v>9133</v>
      </c>
      <c r="L21" s="20">
        <v>10829</v>
      </c>
      <c r="M21" s="20">
        <v>9267</v>
      </c>
      <c r="N21" s="20">
        <v>10786</v>
      </c>
      <c r="O21" s="20">
        <v>60780</v>
      </c>
      <c r="P21" s="20">
        <v>185187</v>
      </c>
      <c r="Q21" s="20">
        <v>269723.24800000002</v>
      </c>
    </row>
    <row r="22" spans="1:17" x14ac:dyDescent="0.35">
      <c r="A22" s="21" t="s">
        <v>23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34.5" x14ac:dyDescent="0.35">
      <c r="A23" s="18" t="s">
        <v>24</v>
      </c>
      <c r="B23" s="23">
        <v>0</v>
      </c>
      <c r="C23" s="15">
        <v>0</v>
      </c>
      <c r="D23" s="23">
        <v>1180</v>
      </c>
      <c r="E23" s="23">
        <v>223</v>
      </c>
      <c r="F23" s="23">
        <v>1450</v>
      </c>
      <c r="G23" s="23">
        <v>232</v>
      </c>
      <c r="H23" s="23">
        <v>1505</v>
      </c>
      <c r="I23" s="23">
        <v>4590</v>
      </c>
      <c r="J23" s="23">
        <v>240</v>
      </c>
      <c r="K23" s="23">
        <v>1560</v>
      </c>
      <c r="L23" s="23">
        <v>249</v>
      </c>
      <c r="M23" s="23">
        <v>1067</v>
      </c>
      <c r="N23" s="23">
        <v>0</v>
      </c>
      <c r="O23" s="15">
        <v>3116</v>
      </c>
      <c r="P23" s="15">
        <v>7706</v>
      </c>
      <c r="Q23" s="15">
        <v>7706</v>
      </c>
    </row>
    <row r="24" spans="1:17" ht="23" x14ac:dyDescent="0.35">
      <c r="A24" s="18" t="s">
        <v>25</v>
      </c>
      <c r="B24" s="13">
        <v>0</v>
      </c>
      <c r="C24" s="14">
        <v>0</v>
      </c>
      <c r="D24" s="13">
        <v>400</v>
      </c>
      <c r="E24" s="13">
        <v>400</v>
      </c>
      <c r="F24" s="13">
        <v>400</v>
      </c>
      <c r="G24" s="13">
        <v>400</v>
      </c>
      <c r="H24" s="13">
        <v>400</v>
      </c>
      <c r="I24" s="14">
        <v>2000</v>
      </c>
      <c r="J24" s="13">
        <v>0</v>
      </c>
      <c r="K24" s="13">
        <v>0</v>
      </c>
      <c r="L24" s="13">
        <v>400</v>
      </c>
      <c r="M24" s="13">
        <v>400</v>
      </c>
      <c r="N24" s="13">
        <v>400</v>
      </c>
      <c r="O24" s="14">
        <v>1200</v>
      </c>
      <c r="P24" s="14">
        <v>3200</v>
      </c>
      <c r="Q24" s="14">
        <v>3200</v>
      </c>
    </row>
    <row r="25" spans="1:17" ht="23" x14ac:dyDescent="0.35">
      <c r="A25" s="18" t="s">
        <v>26</v>
      </c>
      <c r="B25" s="14">
        <v>0</v>
      </c>
      <c r="C25" s="15">
        <v>0</v>
      </c>
      <c r="D25" s="17">
        <v>0</v>
      </c>
      <c r="E25" s="17">
        <v>600</v>
      </c>
      <c r="F25" s="17">
        <v>6516</v>
      </c>
      <c r="G25" s="17">
        <v>16796</v>
      </c>
      <c r="H25" s="17">
        <v>13096</v>
      </c>
      <c r="I25" s="14">
        <v>37008</v>
      </c>
      <c r="J25" s="17">
        <v>4364</v>
      </c>
      <c r="K25" s="17">
        <v>0</v>
      </c>
      <c r="L25" s="17">
        <v>0</v>
      </c>
      <c r="M25" s="17">
        <v>0</v>
      </c>
      <c r="N25" s="17">
        <v>0</v>
      </c>
      <c r="O25" s="17">
        <v>4364</v>
      </c>
      <c r="P25" s="14">
        <v>41372</v>
      </c>
      <c r="Q25" s="14">
        <v>41372</v>
      </c>
    </row>
    <row r="26" spans="1:17" ht="23" x14ac:dyDescent="0.35">
      <c r="A26" s="18" t="s">
        <v>27</v>
      </c>
      <c r="B26" s="14">
        <v>0</v>
      </c>
      <c r="C26" s="15">
        <v>0</v>
      </c>
      <c r="D26" s="24">
        <v>0</v>
      </c>
      <c r="E26" s="25">
        <v>0</v>
      </c>
      <c r="F26" s="17">
        <v>0</v>
      </c>
      <c r="G26" s="17">
        <v>600</v>
      </c>
      <c r="H26" s="17">
        <v>4717</v>
      </c>
      <c r="I26" s="14">
        <v>5317</v>
      </c>
      <c r="J26" s="14">
        <v>19082</v>
      </c>
      <c r="K26" s="17">
        <v>18590</v>
      </c>
      <c r="L26" s="17">
        <v>7511</v>
      </c>
      <c r="M26" s="17">
        <v>0</v>
      </c>
      <c r="N26" s="17">
        <v>0</v>
      </c>
      <c r="O26" s="17">
        <v>45183</v>
      </c>
      <c r="P26" s="14">
        <v>50500</v>
      </c>
      <c r="Q26" s="14">
        <v>50500</v>
      </c>
    </row>
    <row r="27" spans="1:17" ht="23" x14ac:dyDescent="0.35">
      <c r="A27" s="18" t="s">
        <v>28</v>
      </c>
      <c r="B27" s="14">
        <v>0</v>
      </c>
      <c r="C27" s="15">
        <v>0</v>
      </c>
      <c r="D27" s="17">
        <v>0</v>
      </c>
      <c r="E27" s="25">
        <v>0</v>
      </c>
      <c r="F27" s="17">
        <v>0</v>
      </c>
      <c r="G27" s="17">
        <v>0</v>
      </c>
      <c r="H27" s="17">
        <v>0</v>
      </c>
      <c r="I27" s="14">
        <v>0</v>
      </c>
      <c r="J27" s="17">
        <v>3300</v>
      </c>
      <c r="K27" s="17">
        <v>5240</v>
      </c>
      <c r="L27" s="17">
        <v>3460</v>
      </c>
      <c r="M27" s="26">
        <v>0</v>
      </c>
      <c r="N27" s="17">
        <v>0</v>
      </c>
      <c r="O27" s="17">
        <v>12000</v>
      </c>
      <c r="P27" s="14">
        <v>12000</v>
      </c>
      <c r="Q27" s="14">
        <v>12000</v>
      </c>
    </row>
    <row r="28" spans="1:17" ht="23" x14ac:dyDescent="0.35">
      <c r="A28" s="18" t="s">
        <v>29</v>
      </c>
      <c r="B28" s="14">
        <v>30</v>
      </c>
      <c r="C28" s="15">
        <v>0</v>
      </c>
      <c r="D28" s="14">
        <v>0</v>
      </c>
      <c r="E28" s="14">
        <v>0</v>
      </c>
      <c r="F28" s="14">
        <v>50</v>
      </c>
      <c r="G28" s="14">
        <v>950</v>
      </c>
      <c r="H28" s="14">
        <v>0</v>
      </c>
      <c r="I28" s="14">
        <v>1000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1000</v>
      </c>
      <c r="Q28" s="14">
        <v>1030</v>
      </c>
    </row>
    <row r="29" spans="1:17" x14ac:dyDescent="0.35">
      <c r="A29" s="19" t="s">
        <v>30</v>
      </c>
      <c r="B29" s="20">
        <v>30</v>
      </c>
      <c r="C29" s="20">
        <v>0</v>
      </c>
      <c r="D29" s="20">
        <v>1580</v>
      </c>
      <c r="E29" s="20">
        <v>1223</v>
      </c>
      <c r="F29" s="20">
        <v>8416</v>
      </c>
      <c r="G29" s="20">
        <v>18978</v>
      </c>
      <c r="H29" s="20">
        <v>19718</v>
      </c>
      <c r="I29" s="20">
        <v>49915</v>
      </c>
      <c r="J29" s="20">
        <v>26986</v>
      </c>
      <c r="K29" s="20">
        <v>25390</v>
      </c>
      <c r="L29" s="20">
        <v>11620</v>
      </c>
      <c r="M29" s="20">
        <v>1467</v>
      </c>
      <c r="N29" s="20">
        <v>400</v>
      </c>
      <c r="O29" s="20">
        <v>65863</v>
      </c>
      <c r="P29" s="20">
        <v>115778</v>
      </c>
      <c r="Q29" s="20">
        <v>115808</v>
      </c>
    </row>
    <row r="30" spans="1:17" ht="23" x14ac:dyDescent="0.35">
      <c r="A30" s="27" t="s">
        <v>31</v>
      </c>
      <c r="B30" s="20">
        <v>84566.247999999992</v>
      </c>
      <c r="C30" s="20">
        <v>16043.74267</v>
      </c>
      <c r="D30" s="20">
        <v>33572</v>
      </c>
      <c r="E30" s="20">
        <v>30868</v>
      </c>
      <c r="F30" s="20">
        <v>39304</v>
      </c>
      <c r="G30" s="20">
        <v>42407</v>
      </c>
      <c r="H30" s="20">
        <v>28171</v>
      </c>
      <c r="I30" s="20">
        <v>174322</v>
      </c>
      <c r="J30" s="20">
        <v>47751</v>
      </c>
      <c r="K30" s="20">
        <v>34523</v>
      </c>
      <c r="L30" s="20">
        <v>22449</v>
      </c>
      <c r="M30" s="20">
        <v>10734</v>
      </c>
      <c r="N30" s="20">
        <v>11186</v>
      </c>
      <c r="O30" s="20">
        <v>126643</v>
      </c>
      <c r="P30" s="20">
        <v>300965</v>
      </c>
      <c r="Q30" s="20">
        <v>385531.24800000002</v>
      </c>
    </row>
    <row r="31" spans="1:17" hidden="1" x14ac:dyDescent="0.35">
      <c r="A31" s="28" t="s">
        <v>32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idden="1" x14ac:dyDescent="0.35">
      <c r="A32" s="30" t="s">
        <v>33</v>
      </c>
      <c r="B32" s="31">
        <v>86352.1</v>
      </c>
      <c r="C32" s="29">
        <v>51.543919999999929</v>
      </c>
      <c r="D32" s="31">
        <v>8410</v>
      </c>
      <c r="E32" s="31">
        <v>8285</v>
      </c>
      <c r="F32" s="31">
        <v>8957</v>
      </c>
      <c r="G32" s="31">
        <v>9025</v>
      </c>
      <c r="H32" s="31">
        <v>9001</v>
      </c>
      <c r="I32" s="29">
        <v>43678</v>
      </c>
      <c r="J32" s="31">
        <v>9040</v>
      </c>
      <c r="K32" s="31">
        <v>9064</v>
      </c>
      <c r="L32" s="31">
        <v>9089</v>
      </c>
      <c r="M32" s="31">
        <v>9114</v>
      </c>
      <c r="N32" s="31">
        <v>9140</v>
      </c>
      <c r="O32" s="29">
        <v>45447</v>
      </c>
      <c r="P32" s="29">
        <v>89125</v>
      </c>
      <c r="Q32" s="29">
        <v>175477.1</v>
      </c>
    </row>
    <row r="33" spans="1:17" ht="29" hidden="1" x14ac:dyDescent="0.35">
      <c r="A33" s="30" t="s">
        <v>34</v>
      </c>
      <c r="B33" s="31">
        <v>108.9</v>
      </c>
      <c r="C33" s="29">
        <v>0</v>
      </c>
      <c r="D33" s="31">
        <v>0</v>
      </c>
      <c r="E33" s="31">
        <v>0</v>
      </c>
      <c r="F33" s="31">
        <v>0</v>
      </c>
      <c r="G33" s="31">
        <v>180</v>
      </c>
      <c r="H33" s="31">
        <v>0</v>
      </c>
      <c r="I33" s="29">
        <v>180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29">
        <v>0</v>
      </c>
      <c r="P33" s="29">
        <v>180</v>
      </c>
      <c r="Q33" s="29">
        <v>288.89999999999998</v>
      </c>
    </row>
    <row r="34" spans="1:17" ht="25" hidden="1" x14ac:dyDescent="0.35">
      <c r="A34" s="32" t="s">
        <v>35</v>
      </c>
      <c r="B34" s="31">
        <v>46046.281999999999</v>
      </c>
      <c r="C34" s="29">
        <v>500</v>
      </c>
      <c r="D34" s="31">
        <v>3538</v>
      </c>
      <c r="E34" s="31">
        <v>2389</v>
      </c>
      <c r="F34" s="31">
        <v>4016</v>
      </c>
      <c r="G34" s="31">
        <v>4315</v>
      </c>
      <c r="H34" s="31">
        <v>3643</v>
      </c>
      <c r="I34" s="29">
        <v>17901</v>
      </c>
      <c r="J34" s="31">
        <v>4071</v>
      </c>
      <c r="K34" s="31">
        <v>3757</v>
      </c>
      <c r="L34" s="31">
        <v>3531</v>
      </c>
      <c r="M34" s="31">
        <v>4796</v>
      </c>
      <c r="N34" s="31">
        <v>3585</v>
      </c>
      <c r="O34" s="29">
        <v>19740</v>
      </c>
      <c r="P34" s="29">
        <v>37641</v>
      </c>
      <c r="Q34" s="29">
        <v>83687.282000000007</v>
      </c>
    </row>
    <row r="35" spans="1:17" hidden="1" x14ac:dyDescent="0.35">
      <c r="A35" s="30" t="s">
        <v>36</v>
      </c>
      <c r="B35" s="31">
        <v>50656</v>
      </c>
      <c r="C35" s="29">
        <v>2715.8280800000002</v>
      </c>
      <c r="D35" s="31">
        <v>0</v>
      </c>
      <c r="E35" s="31">
        <v>5694</v>
      </c>
      <c r="F35" s="31">
        <v>6400</v>
      </c>
      <c r="G35" s="31">
        <v>3281</v>
      </c>
      <c r="H35" s="31">
        <v>4912</v>
      </c>
      <c r="I35" s="29">
        <v>20287</v>
      </c>
      <c r="J35" s="31">
        <v>4045</v>
      </c>
      <c r="K35" s="31">
        <v>6043</v>
      </c>
      <c r="L35" s="31">
        <v>6820</v>
      </c>
      <c r="M35" s="31">
        <v>3610</v>
      </c>
      <c r="N35" s="31">
        <v>3500</v>
      </c>
      <c r="O35" s="29">
        <v>24018</v>
      </c>
      <c r="P35" s="29">
        <v>44305</v>
      </c>
      <c r="Q35" s="29">
        <v>94961</v>
      </c>
    </row>
    <row r="36" spans="1:17" hidden="1" x14ac:dyDescent="0.35">
      <c r="A36" s="30" t="s">
        <v>37</v>
      </c>
      <c r="B36" s="31">
        <v>23254</v>
      </c>
      <c r="C36" s="29">
        <v>1380.3914299999997</v>
      </c>
      <c r="D36" s="31">
        <v>6107</v>
      </c>
      <c r="E36" s="31">
        <v>2734</v>
      </c>
      <c r="F36" s="31">
        <v>2259</v>
      </c>
      <c r="G36" s="31">
        <v>1988</v>
      </c>
      <c r="H36" s="31">
        <v>2354</v>
      </c>
      <c r="I36" s="29">
        <v>15442</v>
      </c>
      <c r="J36" s="31">
        <v>1131</v>
      </c>
      <c r="K36" s="31">
        <v>2787</v>
      </c>
      <c r="L36" s="31">
        <v>2265</v>
      </c>
      <c r="M36" s="31">
        <v>2187</v>
      </c>
      <c r="N36" s="31">
        <v>2500</v>
      </c>
      <c r="O36" s="29">
        <v>10870</v>
      </c>
      <c r="P36" s="29">
        <v>26312</v>
      </c>
      <c r="Q36" s="29">
        <v>49566</v>
      </c>
    </row>
    <row r="37" spans="1:17" hidden="1" x14ac:dyDescent="0.35">
      <c r="A37" s="30" t="s">
        <v>38</v>
      </c>
      <c r="B37" s="31">
        <v>25696.165000000001</v>
      </c>
      <c r="C37" s="29">
        <v>1452.6205599999996</v>
      </c>
      <c r="D37" s="31">
        <v>0</v>
      </c>
      <c r="E37" s="31">
        <v>0</v>
      </c>
      <c r="F37" s="31">
        <v>346</v>
      </c>
      <c r="G37" s="31">
        <v>10425</v>
      </c>
      <c r="H37" s="31">
        <v>1139</v>
      </c>
      <c r="I37" s="29">
        <v>11910</v>
      </c>
      <c r="J37" s="31">
        <v>0</v>
      </c>
      <c r="K37" s="31">
        <v>0</v>
      </c>
      <c r="L37" s="31">
        <v>346</v>
      </c>
      <c r="M37" s="31">
        <v>10425</v>
      </c>
      <c r="N37" s="31">
        <v>1139</v>
      </c>
      <c r="O37" s="29">
        <v>11910</v>
      </c>
      <c r="P37" s="29">
        <v>23820</v>
      </c>
      <c r="Q37" s="29">
        <v>49516.165000000001</v>
      </c>
    </row>
    <row r="38" spans="1:17" hidden="1" x14ac:dyDescent="0.35">
      <c r="A38" s="30" t="s">
        <v>39</v>
      </c>
      <c r="B38" s="31">
        <v>23705.505000000001</v>
      </c>
      <c r="C38" s="29">
        <v>150</v>
      </c>
      <c r="D38" s="31">
        <v>2250</v>
      </c>
      <c r="E38" s="31">
        <v>3750</v>
      </c>
      <c r="F38" s="31">
        <v>4350</v>
      </c>
      <c r="G38" s="31">
        <v>0</v>
      </c>
      <c r="H38" s="31">
        <v>5750</v>
      </c>
      <c r="I38" s="29">
        <v>16100</v>
      </c>
      <c r="J38" s="31">
        <v>8300</v>
      </c>
      <c r="K38" s="31">
        <v>2350</v>
      </c>
      <c r="L38" s="31">
        <v>2350</v>
      </c>
      <c r="M38" s="31">
        <v>5750</v>
      </c>
      <c r="N38" s="31">
        <v>4000</v>
      </c>
      <c r="O38" s="29">
        <v>22750</v>
      </c>
      <c r="P38" s="29">
        <v>38850</v>
      </c>
      <c r="Q38" s="29">
        <v>62555.505000000005</v>
      </c>
    </row>
    <row r="39" spans="1:17" hidden="1" x14ac:dyDescent="0.35">
      <c r="A39" s="30" t="s">
        <v>40</v>
      </c>
      <c r="B39" s="31">
        <v>3801</v>
      </c>
      <c r="C39" s="29">
        <v>314.08199999999999</v>
      </c>
      <c r="D39" s="31">
        <v>340</v>
      </c>
      <c r="E39" s="31">
        <v>540</v>
      </c>
      <c r="F39" s="31">
        <v>540</v>
      </c>
      <c r="G39" s="31">
        <v>540</v>
      </c>
      <c r="H39" s="31">
        <v>540</v>
      </c>
      <c r="I39" s="29">
        <v>2500</v>
      </c>
      <c r="J39" s="31">
        <v>540</v>
      </c>
      <c r="K39" s="31">
        <v>540</v>
      </c>
      <c r="L39" s="31">
        <v>540</v>
      </c>
      <c r="M39" s="31">
        <v>540</v>
      </c>
      <c r="N39" s="31">
        <v>540</v>
      </c>
      <c r="O39" s="29">
        <v>2700</v>
      </c>
      <c r="P39" s="29">
        <v>5200</v>
      </c>
      <c r="Q39" s="29">
        <v>9001</v>
      </c>
    </row>
    <row r="40" spans="1:17" ht="29" hidden="1" x14ac:dyDescent="0.35">
      <c r="A40" s="30" t="s">
        <v>41</v>
      </c>
      <c r="B40" s="31">
        <v>9965</v>
      </c>
      <c r="C40" s="29">
        <v>329.98678000000001</v>
      </c>
      <c r="D40" s="31">
        <v>500</v>
      </c>
      <c r="E40" s="31">
        <v>500</v>
      </c>
      <c r="F40" s="31">
        <v>500</v>
      </c>
      <c r="G40" s="31">
        <v>500</v>
      </c>
      <c r="H40" s="31">
        <v>500</v>
      </c>
      <c r="I40" s="29">
        <v>2500</v>
      </c>
      <c r="J40" s="31">
        <v>475</v>
      </c>
      <c r="K40" s="31">
        <v>500</v>
      </c>
      <c r="L40" s="31">
        <v>500</v>
      </c>
      <c r="M40" s="31">
        <v>500</v>
      </c>
      <c r="N40" s="31">
        <v>500</v>
      </c>
      <c r="O40" s="29">
        <v>2475</v>
      </c>
      <c r="P40" s="29">
        <v>4975</v>
      </c>
      <c r="Q40" s="29">
        <v>14940</v>
      </c>
    </row>
    <row r="41" spans="1:17" hidden="1" x14ac:dyDescent="0.35">
      <c r="A41" s="30" t="s">
        <v>42</v>
      </c>
      <c r="B41" s="31">
        <v>3171.6579999999999</v>
      </c>
      <c r="C41" s="29">
        <v>347.93251000000004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29">
        <v>0</v>
      </c>
      <c r="J41" s="31">
        <v>0</v>
      </c>
      <c r="K41" s="31">
        <v>2000</v>
      </c>
      <c r="L41" s="31">
        <v>0</v>
      </c>
      <c r="M41" s="31">
        <v>0</v>
      </c>
      <c r="N41" s="31">
        <v>0</v>
      </c>
      <c r="O41" s="29">
        <v>2000</v>
      </c>
      <c r="P41" s="29">
        <v>2000</v>
      </c>
      <c r="Q41" s="29">
        <v>5171.6579999999994</v>
      </c>
    </row>
    <row r="42" spans="1:17" hidden="1" x14ac:dyDescent="0.35">
      <c r="A42" s="30" t="s">
        <v>43</v>
      </c>
      <c r="B42" s="31">
        <v>4215.9840000000004</v>
      </c>
      <c r="C42" s="29">
        <v>0</v>
      </c>
      <c r="D42" s="31">
        <v>500</v>
      </c>
      <c r="E42" s="31">
        <v>2750</v>
      </c>
      <c r="F42" s="31">
        <v>3025</v>
      </c>
      <c r="G42" s="31">
        <v>0</v>
      </c>
      <c r="H42" s="31">
        <v>0</v>
      </c>
      <c r="I42" s="29">
        <v>6275</v>
      </c>
      <c r="J42" s="31">
        <v>0</v>
      </c>
      <c r="K42" s="31">
        <v>0</v>
      </c>
      <c r="L42" s="31">
        <v>5000</v>
      </c>
      <c r="M42" s="31">
        <v>0</v>
      </c>
      <c r="N42" s="31">
        <v>0</v>
      </c>
      <c r="O42" s="29">
        <v>5000</v>
      </c>
      <c r="P42" s="29">
        <v>11275</v>
      </c>
      <c r="Q42" s="29">
        <v>15490.984</v>
      </c>
    </row>
    <row r="43" spans="1:17" hidden="1" x14ac:dyDescent="0.35">
      <c r="A43" s="30" t="s">
        <v>44</v>
      </c>
      <c r="B43" s="31">
        <v>1460.373</v>
      </c>
      <c r="C43" s="29">
        <v>0</v>
      </c>
      <c r="D43" s="31">
        <v>0</v>
      </c>
      <c r="E43" s="31">
        <v>0</v>
      </c>
      <c r="F43" s="31">
        <v>500</v>
      </c>
      <c r="G43" s="31">
        <v>0</v>
      </c>
      <c r="H43" s="31">
        <v>0</v>
      </c>
      <c r="I43" s="29">
        <v>500</v>
      </c>
      <c r="J43" s="31">
        <v>0</v>
      </c>
      <c r="K43" s="31">
        <v>0</v>
      </c>
      <c r="L43" s="31">
        <v>500</v>
      </c>
      <c r="M43" s="31">
        <v>0</v>
      </c>
      <c r="N43" s="31">
        <v>0</v>
      </c>
      <c r="O43" s="29">
        <v>500</v>
      </c>
      <c r="P43" s="29">
        <v>1000</v>
      </c>
      <c r="Q43" s="29">
        <v>2460.373</v>
      </c>
    </row>
    <row r="44" spans="1:17" hidden="1" x14ac:dyDescent="0.35">
      <c r="A44" s="30" t="s">
        <v>45</v>
      </c>
      <c r="B44" s="31">
        <v>2255.39</v>
      </c>
      <c r="C44" s="29">
        <v>0</v>
      </c>
      <c r="D44" s="31">
        <v>0</v>
      </c>
      <c r="E44" s="31">
        <v>0</v>
      </c>
      <c r="F44" s="31">
        <v>1090</v>
      </c>
      <c r="G44" s="31">
        <v>0</v>
      </c>
      <c r="H44" s="31">
        <v>105</v>
      </c>
      <c r="I44" s="29">
        <v>1195</v>
      </c>
      <c r="J44" s="31">
        <v>0</v>
      </c>
      <c r="K44" s="31">
        <v>205</v>
      </c>
      <c r="L44" s="31">
        <v>0</v>
      </c>
      <c r="M44" s="31">
        <v>0</v>
      </c>
      <c r="N44" s="31">
        <v>105</v>
      </c>
      <c r="O44" s="29">
        <v>310</v>
      </c>
      <c r="P44" s="29">
        <v>1505</v>
      </c>
      <c r="Q44" s="29">
        <v>3760.39</v>
      </c>
    </row>
    <row r="45" spans="1:17" hidden="1" x14ac:dyDescent="0.35">
      <c r="A45" s="30" t="s">
        <v>46</v>
      </c>
      <c r="B45" s="31">
        <v>1387.8920000000001</v>
      </c>
      <c r="C45" s="29">
        <v>0</v>
      </c>
      <c r="D45" s="31">
        <v>0</v>
      </c>
      <c r="E45" s="31">
        <v>0</v>
      </c>
      <c r="F45" s="31">
        <v>0</v>
      </c>
      <c r="G45" s="31">
        <v>314</v>
      </c>
      <c r="H45" s="31">
        <v>316</v>
      </c>
      <c r="I45" s="29">
        <v>630</v>
      </c>
      <c r="J45" s="31">
        <v>0</v>
      </c>
      <c r="K45" s="31">
        <v>0</v>
      </c>
      <c r="L45" s="31">
        <v>0</v>
      </c>
      <c r="M45" s="31">
        <v>314</v>
      </c>
      <c r="N45" s="31">
        <v>316</v>
      </c>
      <c r="O45" s="29">
        <v>630</v>
      </c>
      <c r="P45" s="29">
        <v>1260</v>
      </c>
      <c r="Q45" s="29">
        <v>2647.8919999999998</v>
      </c>
    </row>
    <row r="46" spans="1:17" ht="29" hidden="1" x14ac:dyDescent="0.35">
      <c r="A46" s="30" t="s">
        <v>47</v>
      </c>
      <c r="B46" s="31">
        <v>6087.5039999999999</v>
      </c>
      <c r="C46" s="29">
        <v>629.84056999999984</v>
      </c>
      <c r="D46" s="31">
        <v>900</v>
      </c>
      <c r="E46" s="31">
        <v>400</v>
      </c>
      <c r="F46" s="31">
        <v>650</v>
      </c>
      <c r="G46" s="31">
        <v>300</v>
      </c>
      <c r="H46" s="31">
        <v>415</v>
      </c>
      <c r="I46" s="29">
        <v>2665</v>
      </c>
      <c r="J46" s="31">
        <v>615</v>
      </c>
      <c r="K46" s="31">
        <v>900</v>
      </c>
      <c r="L46" s="31">
        <v>400</v>
      </c>
      <c r="M46" s="31">
        <v>650</v>
      </c>
      <c r="N46" s="31">
        <v>300</v>
      </c>
      <c r="O46" s="29">
        <v>2865</v>
      </c>
      <c r="P46" s="29">
        <v>5530</v>
      </c>
      <c r="Q46" s="29">
        <v>11617.504000000001</v>
      </c>
    </row>
    <row r="47" spans="1:17" hidden="1" x14ac:dyDescent="0.35">
      <c r="A47" s="30" t="s">
        <v>48</v>
      </c>
      <c r="B47" s="31">
        <v>65.86699999999999</v>
      </c>
      <c r="C47" s="29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29">
        <v>0</v>
      </c>
      <c r="J47" s="31">
        <v>43</v>
      </c>
      <c r="K47" s="31">
        <v>0</v>
      </c>
      <c r="L47" s="31">
        <v>0</v>
      </c>
      <c r="M47" s="31">
        <v>0</v>
      </c>
      <c r="N47" s="31">
        <v>0</v>
      </c>
      <c r="O47" s="29">
        <v>43</v>
      </c>
      <c r="P47" s="29">
        <v>43</v>
      </c>
      <c r="Q47" s="29">
        <v>108.86699999999999</v>
      </c>
    </row>
    <row r="48" spans="1:17" ht="29" hidden="1" x14ac:dyDescent="0.35">
      <c r="A48" s="30" t="s">
        <v>49</v>
      </c>
      <c r="B48" s="31">
        <v>1999.2270000000001</v>
      </c>
      <c r="C48" s="29">
        <v>0</v>
      </c>
      <c r="D48" s="31">
        <v>0</v>
      </c>
      <c r="E48" s="31">
        <v>0</v>
      </c>
      <c r="F48" s="31">
        <v>0</v>
      </c>
      <c r="G48" s="31">
        <v>0</v>
      </c>
      <c r="H48" s="31">
        <v>1800</v>
      </c>
      <c r="I48" s="29">
        <v>1800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29">
        <v>0</v>
      </c>
      <c r="P48" s="29">
        <v>1800</v>
      </c>
      <c r="Q48" s="29">
        <v>3799.2269999999999</v>
      </c>
    </row>
    <row r="49" spans="1:17" ht="29" hidden="1" x14ac:dyDescent="0.35">
      <c r="A49" s="30" t="s">
        <v>50</v>
      </c>
      <c r="B49" s="31">
        <v>2719.748</v>
      </c>
      <c r="C49" s="29">
        <v>519.03413000000012</v>
      </c>
      <c r="D49" s="31">
        <v>0</v>
      </c>
      <c r="E49" s="31">
        <v>0</v>
      </c>
      <c r="F49" s="31">
        <v>0</v>
      </c>
      <c r="G49" s="31">
        <v>0</v>
      </c>
      <c r="H49" s="31">
        <v>750</v>
      </c>
      <c r="I49" s="29">
        <v>750</v>
      </c>
      <c r="J49" s="31">
        <v>750</v>
      </c>
      <c r="K49" s="31">
        <v>0</v>
      </c>
      <c r="L49" s="31">
        <v>0</v>
      </c>
      <c r="M49" s="31">
        <v>0</v>
      </c>
      <c r="N49" s="31">
        <v>0</v>
      </c>
      <c r="O49" s="29">
        <v>750</v>
      </c>
      <c r="P49" s="29">
        <v>1500</v>
      </c>
      <c r="Q49" s="29">
        <v>4219.7479999999996</v>
      </c>
    </row>
    <row r="50" spans="1:17" hidden="1" x14ac:dyDescent="0.35">
      <c r="A50" s="30" t="s">
        <v>51</v>
      </c>
      <c r="B50" s="31">
        <v>866.08</v>
      </c>
      <c r="C50" s="29">
        <v>0</v>
      </c>
      <c r="D50" s="31">
        <v>580</v>
      </c>
      <c r="E50" s="31">
        <v>580</v>
      </c>
      <c r="F50" s="31">
        <v>0</v>
      </c>
      <c r="G50" s="31">
        <v>0</v>
      </c>
      <c r="H50" s="31">
        <v>0</v>
      </c>
      <c r="I50" s="29">
        <v>1160</v>
      </c>
      <c r="J50" s="31">
        <v>0</v>
      </c>
      <c r="K50" s="31">
        <v>0</v>
      </c>
      <c r="L50" s="31">
        <v>0</v>
      </c>
      <c r="M50" s="31">
        <v>667</v>
      </c>
      <c r="N50" s="31">
        <v>667</v>
      </c>
      <c r="O50" s="29">
        <v>1334</v>
      </c>
      <c r="P50" s="29">
        <v>2494</v>
      </c>
      <c r="Q50" s="29">
        <v>3360.08</v>
      </c>
    </row>
    <row r="51" spans="1:17" ht="29" hidden="1" x14ac:dyDescent="0.35">
      <c r="A51" s="30" t="s">
        <v>52</v>
      </c>
      <c r="B51" s="31">
        <v>614.26499999999999</v>
      </c>
      <c r="C51" s="29">
        <v>113.32174999999999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29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9">
        <v>0</v>
      </c>
      <c r="P51" s="29">
        <v>0</v>
      </c>
      <c r="Q51" s="29">
        <v>614.26499999999999</v>
      </c>
    </row>
    <row r="52" spans="1:17" hidden="1" x14ac:dyDescent="0.35">
      <c r="A52" s="33" t="s">
        <v>53</v>
      </c>
      <c r="B52" s="31"/>
      <c r="C52" s="29"/>
      <c r="D52" s="31">
        <v>50</v>
      </c>
      <c r="E52" s="31"/>
      <c r="F52" s="31">
        <v>50</v>
      </c>
      <c r="G52" s="31"/>
      <c r="H52" s="31">
        <v>50</v>
      </c>
      <c r="I52" s="29">
        <v>150</v>
      </c>
      <c r="J52" s="31">
        <v>50</v>
      </c>
      <c r="K52" s="31"/>
      <c r="L52" s="31">
        <v>50</v>
      </c>
      <c r="M52" s="31"/>
      <c r="N52" s="31">
        <v>50</v>
      </c>
      <c r="O52" s="29">
        <v>150</v>
      </c>
      <c r="P52" s="29">
        <v>300</v>
      </c>
      <c r="Q52" s="29">
        <v>300</v>
      </c>
    </row>
    <row r="53" spans="1:17" ht="29" hidden="1" x14ac:dyDescent="0.35">
      <c r="A53" s="30" t="s">
        <v>54</v>
      </c>
      <c r="B53" s="31">
        <v>956</v>
      </c>
      <c r="C53" s="29">
        <v>0.96088000000000462</v>
      </c>
      <c r="D53" s="31">
        <v>64</v>
      </c>
      <c r="E53" s="31">
        <v>78</v>
      </c>
      <c r="F53" s="31">
        <v>40</v>
      </c>
      <c r="G53" s="31">
        <v>72</v>
      </c>
      <c r="H53" s="31">
        <v>82</v>
      </c>
      <c r="I53" s="29">
        <v>336</v>
      </c>
      <c r="J53" s="31">
        <v>70</v>
      </c>
      <c r="K53" s="31">
        <v>58</v>
      </c>
      <c r="L53" s="31">
        <v>60</v>
      </c>
      <c r="M53" s="31">
        <v>70</v>
      </c>
      <c r="N53" s="31">
        <v>70</v>
      </c>
      <c r="O53" s="29">
        <v>328</v>
      </c>
      <c r="P53" s="29">
        <v>664</v>
      </c>
      <c r="Q53" s="29">
        <v>1620</v>
      </c>
    </row>
    <row r="54" spans="1:17" ht="43.5" hidden="1" x14ac:dyDescent="0.35">
      <c r="A54" s="30" t="s">
        <v>55</v>
      </c>
      <c r="B54" s="31">
        <v>52.573</v>
      </c>
      <c r="C54" s="29">
        <v>0</v>
      </c>
      <c r="D54" s="31">
        <v>30</v>
      </c>
      <c r="E54" s="31">
        <v>17</v>
      </c>
      <c r="F54" s="31">
        <v>0</v>
      </c>
      <c r="G54" s="31">
        <v>47</v>
      </c>
      <c r="H54" s="31">
        <v>30</v>
      </c>
      <c r="I54" s="29">
        <v>124</v>
      </c>
      <c r="J54" s="31">
        <v>17</v>
      </c>
      <c r="K54" s="31">
        <v>30</v>
      </c>
      <c r="L54" s="31">
        <v>17</v>
      </c>
      <c r="M54" s="31">
        <v>0</v>
      </c>
      <c r="N54" s="31">
        <v>30</v>
      </c>
      <c r="O54" s="29">
        <v>94</v>
      </c>
      <c r="P54" s="29">
        <v>218</v>
      </c>
      <c r="Q54" s="29">
        <v>270.57299999999998</v>
      </c>
    </row>
    <row r="55" spans="1:17" ht="29" hidden="1" x14ac:dyDescent="0.35">
      <c r="A55" s="30" t="s">
        <v>56</v>
      </c>
      <c r="B55" s="31">
        <v>0</v>
      </c>
      <c r="C55" s="29">
        <v>0</v>
      </c>
      <c r="D55" s="31">
        <v>0</v>
      </c>
      <c r="E55" s="31">
        <v>550</v>
      </c>
      <c r="F55" s="31">
        <v>0</v>
      </c>
      <c r="G55" s="31">
        <v>0</v>
      </c>
      <c r="H55" s="31">
        <v>750</v>
      </c>
      <c r="I55" s="29">
        <v>1300</v>
      </c>
      <c r="J55" s="31">
        <v>575</v>
      </c>
      <c r="K55" s="31">
        <v>250</v>
      </c>
      <c r="L55" s="31">
        <v>0</v>
      </c>
      <c r="M55" s="31">
        <v>550</v>
      </c>
      <c r="N55" s="31">
        <v>0</v>
      </c>
      <c r="O55" s="29">
        <v>1375</v>
      </c>
      <c r="P55" s="29">
        <v>2675</v>
      </c>
      <c r="Q55" s="29">
        <v>2675</v>
      </c>
    </row>
    <row r="56" spans="1:17" hidden="1" x14ac:dyDescent="0.35">
      <c r="A56" s="30" t="s">
        <v>57</v>
      </c>
      <c r="B56" s="31">
        <v>961.14800000000002</v>
      </c>
      <c r="C56" s="29">
        <v>1.9645699999999997</v>
      </c>
      <c r="D56" s="31">
        <v>12</v>
      </c>
      <c r="E56" s="31">
        <v>200</v>
      </c>
      <c r="F56" s="31">
        <v>78</v>
      </c>
      <c r="G56" s="31">
        <v>177</v>
      </c>
      <c r="H56" s="31">
        <v>53</v>
      </c>
      <c r="I56" s="29">
        <v>520</v>
      </c>
      <c r="J56" s="31">
        <v>236</v>
      </c>
      <c r="K56" s="31">
        <v>100</v>
      </c>
      <c r="L56" s="31">
        <v>0</v>
      </c>
      <c r="M56" s="31">
        <v>85</v>
      </c>
      <c r="N56" s="31">
        <v>15</v>
      </c>
      <c r="O56" s="29">
        <v>436</v>
      </c>
      <c r="P56" s="29">
        <v>956</v>
      </c>
      <c r="Q56" s="29">
        <v>1917.1480000000001</v>
      </c>
    </row>
    <row r="57" spans="1:17" hidden="1" x14ac:dyDescent="0.35">
      <c r="A57" s="30" t="s">
        <v>58</v>
      </c>
      <c r="B57" s="31">
        <v>665.01700000000005</v>
      </c>
      <c r="C57" s="29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29">
        <v>0</v>
      </c>
      <c r="J57" s="31">
        <v>409</v>
      </c>
      <c r="K57" s="31">
        <v>0</v>
      </c>
      <c r="L57" s="31">
        <v>0</v>
      </c>
      <c r="M57" s="31">
        <v>0</v>
      </c>
      <c r="N57" s="31"/>
      <c r="O57" s="29">
        <v>409</v>
      </c>
      <c r="P57" s="29">
        <v>409</v>
      </c>
      <c r="Q57" s="29">
        <v>1074.0170000000001</v>
      </c>
    </row>
    <row r="58" spans="1:17" hidden="1" x14ac:dyDescent="0.35">
      <c r="A58" s="30" t="s">
        <v>59</v>
      </c>
      <c r="B58" s="31">
        <v>3738.2570000000001</v>
      </c>
      <c r="C58" s="29">
        <v>61.1</v>
      </c>
      <c r="D58" s="31">
        <v>0</v>
      </c>
      <c r="E58" s="31">
        <v>3567</v>
      </c>
      <c r="F58" s="31">
        <v>1456</v>
      </c>
      <c r="G58" s="31">
        <v>0</v>
      </c>
      <c r="H58" s="31">
        <v>0</v>
      </c>
      <c r="I58" s="29">
        <v>5023</v>
      </c>
      <c r="J58" s="31">
        <v>0</v>
      </c>
      <c r="K58" s="31">
        <v>3567</v>
      </c>
      <c r="L58" s="31">
        <v>1456</v>
      </c>
      <c r="M58" s="31">
        <v>0</v>
      </c>
      <c r="N58" s="31">
        <v>0</v>
      </c>
      <c r="O58" s="29">
        <v>5023</v>
      </c>
      <c r="P58" s="29">
        <v>10046</v>
      </c>
      <c r="Q58" s="29">
        <v>13784.257</v>
      </c>
    </row>
    <row r="59" spans="1:17" hidden="1" x14ac:dyDescent="0.35">
      <c r="A59" s="30" t="s">
        <v>60</v>
      </c>
      <c r="B59" s="31">
        <v>1163</v>
      </c>
      <c r="C59" s="29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29">
        <v>0</v>
      </c>
      <c r="J59" s="31">
        <v>2000</v>
      </c>
      <c r="K59" s="31">
        <v>0</v>
      </c>
      <c r="L59" s="31">
        <v>0</v>
      </c>
      <c r="M59" s="31">
        <v>0</v>
      </c>
      <c r="N59" s="31">
        <v>0</v>
      </c>
      <c r="O59" s="29">
        <v>2000</v>
      </c>
      <c r="P59" s="29">
        <v>2000</v>
      </c>
      <c r="Q59" s="29">
        <v>3163</v>
      </c>
    </row>
    <row r="60" spans="1:17" ht="29" hidden="1" x14ac:dyDescent="0.35">
      <c r="A60" s="30" t="s">
        <v>61</v>
      </c>
      <c r="B60" s="31">
        <v>155.292</v>
      </c>
      <c r="C60" s="29">
        <v>0</v>
      </c>
      <c r="D60" s="31">
        <v>0</v>
      </c>
      <c r="E60" s="31">
        <v>0</v>
      </c>
      <c r="F60" s="31">
        <v>0</v>
      </c>
      <c r="G60" s="31">
        <v>18</v>
      </c>
      <c r="H60" s="31">
        <v>0</v>
      </c>
      <c r="I60" s="29">
        <v>18</v>
      </c>
      <c r="J60" s="31">
        <v>0</v>
      </c>
      <c r="K60" s="31">
        <v>0</v>
      </c>
      <c r="L60" s="31">
        <v>18</v>
      </c>
      <c r="M60" s="31">
        <v>0</v>
      </c>
      <c r="N60" s="31">
        <v>128</v>
      </c>
      <c r="O60" s="29">
        <v>146</v>
      </c>
      <c r="P60" s="29">
        <v>164</v>
      </c>
      <c r="Q60" s="29">
        <v>319.29200000000003</v>
      </c>
    </row>
    <row r="61" spans="1:17" hidden="1" x14ac:dyDescent="0.35">
      <c r="A61" s="30" t="s">
        <v>62</v>
      </c>
      <c r="B61" s="31">
        <v>3244.181</v>
      </c>
      <c r="C61" s="29">
        <v>0</v>
      </c>
      <c r="D61" s="31">
        <v>559</v>
      </c>
      <c r="E61" s="31">
        <v>559</v>
      </c>
      <c r="F61" s="31">
        <v>559</v>
      </c>
      <c r="G61" s="31">
        <v>559</v>
      </c>
      <c r="H61" s="31">
        <v>559</v>
      </c>
      <c r="I61" s="29">
        <v>2795</v>
      </c>
      <c r="J61" s="31">
        <v>559</v>
      </c>
      <c r="K61" s="31">
        <v>559</v>
      </c>
      <c r="L61" s="31">
        <v>559</v>
      </c>
      <c r="M61" s="31">
        <v>559</v>
      </c>
      <c r="N61" s="31">
        <v>559</v>
      </c>
      <c r="O61" s="29">
        <v>2795</v>
      </c>
      <c r="P61" s="29">
        <v>5590</v>
      </c>
      <c r="Q61" s="29">
        <v>8834.1810000000005</v>
      </c>
    </row>
    <row r="62" spans="1:17" hidden="1" x14ac:dyDescent="0.35">
      <c r="A62" s="32" t="s">
        <v>63</v>
      </c>
      <c r="B62" s="31">
        <v>481.40800000000002</v>
      </c>
      <c r="C62" s="29">
        <v>0</v>
      </c>
      <c r="D62" s="31">
        <v>589</v>
      </c>
      <c r="E62" s="31">
        <v>0</v>
      </c>
      <c r="F62" s="31">
        <v>0</v>
      </c>
      <c r="G62" s="31">
        <v>0</v>
      </c>
      <c r="H62" s="31">
        <v>0</v>
      </c>
      <c r="I62" s="29">
        <v>589</v>
      </c>
      <c r="J62" s="31">
        <v>850</v>
      </c>
      <c r="K62" s="31">
        <v>0</v>
      </c>
      <c r="L62" s="31">
        <v>0</v>
      </c>
      <c r="M62" s="31">
        <v>0</v>
      </c>
      <c r="N62" s="31">
        <v>0</v>
      </c>
      <c r="O62" s="29">
        <v>850</v>
      </c>
      <c r="P62" s="29">
        <v>1439</v>
      </c>
      <c r="Q62" s="29">
        <v>1920.4079999999999</v>
      </c>
    </row>
    <row r="63" spans="1:17" ht="25" hidden="1" x14ac:dyDescent="0.35">
      <c r="A63" s="32" t="s">
        <v>64</v>
      </c>
      <c r="B63" s="31">
        <v>250</v>
      </c>
      <c r="C63" s="29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29">
        <v>0</v>
      </c>
      <c r="J63" s="31">
        <v>0</v>
      </c>
      <c r="K63" s="31">
        <v>0</v>
      </c>
      <c r="L63" s="31">
        <v>0</v>
      </c>
      <c r="M63" s="31">
        <v>548</v>
      </c>
      <c r="N63" s="31">
        <v>257</v>
      </c>
      <c r="O63" s="29">
        <v>805</v>
      </c>
      <c r="P63" s="29">
        <v>805</v>
      </c>
      <c r="Q63" s="29">
        <v>1055</v>
      </c>
    </row>
    <row r="64" spans="1:17" ht="25" hidden="1" x14ac:dyDescent="0.35">
      <c r="A64" s="32" t="s">
        <v>65</v>
      </c>
      <c r="B64" s="31">
        <v>0</v>
      </c>
      <c r="C64" s="29">
        <v>0</v>
      </c>
      <c r="D64" s="31">
        <v>1526</v>
      </c>
      <c r="E64" s="31">
        <v>1526</v>
      </c>
      <c r="F64" s="31">
        <v>1526</v>
      </c>
      <c r="G64" s="31">
        <v>1526</v>
      </c>
      <c r="H64" s="31">
        <v>1526</v>
      </c>
      <c r="I64" s="29">
        <v>7630</v>
      </c>
      <c r="J64" s="31">
        <v>1526</v>
      </c>
      <c r="K64" s="31">
        <v>1526</v>
      </c>
      <c r="L64" s="31">
        <v>1526</v>
      </c>
      <c r="M64" s="31">
        <v>1526</v>
      </c>
      <c r="N64" s="31">
        <v>1526</v>
      </c>
      <c r="O64" s="29">
        <v>7630</v>
      </c>
      <c r="P64" s="29">
        <v>15260</v>
      </c>
      <c r="Q64" s="29">
        <v>15260</v>
      </c>
    </row>
    <row r="65" spans="1:17" ht="25" hidden="1" x14ac:dyDescent="0.35">
      <c r="A65" s="32" t="s">
        <v>66</v>
      </c>
      <c r="B65" s="31">
        <v>0</v>
      </c>
      <c r="C65" s="29">
        <v>0</v>
      </c>
      <c r="D65" s="31">
        <v>1000</v>
      </c>
      <c r="E65" s="31">
        <v>1700</v>
      </c>
      <c r="F65" s="31">
        <v>0</v>
      </c>
      <c r="G65" s="31">
        <v>0</v>
      </c>
      <c r="H65" s="31">
        <v>0</v>
      </c>
      <c r="I65" s="29">
        <v>2700</v>
      </c>
      <c r="J65" s="31">
        <v>100</v>
      </c>
      <c r="K65" s="31">
        <v>0</v>
      </c>
      <c r="L65" s="31">
        <v>0</v>
      </c>
      <c r="M65" s="31">
        <v>2000</v>
      </c>
      <c r="N65" s="31">
        <v>1700</v>
      </c>
      <c r="O65" s="29">
        <v>3800</v>
      </c>
      <c r="P65" s="29">
        <v>6500</v>
      </c>
      <c r="Q65" s="29">
        <v>6500</v>
      </c>
    </row>
    <row r="66" spans="1:17" x14ac:dyDescent="0.35">
      <c r="A66" s="19" t="s">
        <v>67</v>
      </c>
      <c r="B66" s="20">
        <v>306095.81600000011</v>
      </c>
      <c r="C66" s="20">
        <v>8568.6071799999991</v>
      </c>
      <c r="D66" s="20">
        <v>26955</v>
      </c>
      <c r="E66" s="20">
        <v>35819</v>
      </c>
      <c r="F66" s="20">
        <v>36342</v>
      </c>
      <c r="G66" s="20">
        <v>33267</v>
      </c>
      <c r="H66" s="20">
        <v>34275</v>
      </c>
      <c r="I66" s="20">
        <v>166658</v>
      </c>
      <c r="J66" s="20">
        <v>35402</v>
      </c>
      <c r="K66" s="20">
        <v>34236</v>
      </c>
      <c r="L66" s="20">
        <v>35027</v>
      </c>
      <c r="M66" s="20">
        <v>43891</v>
      </c>
      <c r="N66" s="20">
        <v>30627</v>
      </c>
      <c r="O66" s="20">
        <v>179183</v>
      </c>
      <c r="P66" s="20">
        <v>345841</v>
      </c>
      <c r="Q66" s="20">
        <v>651936.81600000011</v>
      </c>
    </row>
    <row r="67" spans="1:17" x14ac:dyDescent="0.35">
      <c r="A67" s="19" t="s">
        <v>68</v>
      </c>
      <c r="B67" s="20">
        <v>390662.06400000007</v>
      </c>
      <c r="C67" s="20">
        <v>24612.349849999991</v>
      </c>
      <c r="D67" s="20">
        <v>60527</v>
      </c>
      <c r="E67" s="20">
        <v>66687</v>
      </c>
      <c r="F67" s="20">
        <v>75646</v>
      </c>
      <c r="G67" s="20">
        <v>75674</v>
      </c>
      <c r="H67" s="20">
        <v>62446</v>
      </c>
      <c r="I67" s="20">
        <v>340980</v>
      </c>
      <c r="J67" s="20">
        <v>83153</v>
      </c>
      <c r="K67" s="20">
        <v>68759</v>
      </c>
      <c r="L67" s="20">
        <v>57476</v>
      </c>
      <c r="M67" s="20">
        <v>54625</v>
      </c>
      <c r="N67" s="20">
        <v>41813</v>
      </c>
      <c r="O67" s="20">
        <v>305826</v>
      </c>
      <c r="P67" s="20">
        <v>646806</v>
      </c>
      <c r="Q67" s="20">
        <v>1037468.0640000001</v>
      </c>
    </row>
    <row r="68" spans="1:17" x14ac:dyDescent="0.35">
      <c r="A68" s="34" t="s">
        <v>69</v>
      </c>
      <c r="B68" s="35"/>
      <c r="C68" s="35"/>
      <c r="D68" s="35"/>
      <c r="E68" s="35"/>
      <c r="F68" s="35"/>
      <c r="G68" s="35"/>
      <c r="H68" s="35"/>
      <c r="I68" s="36"/>
      <c r="J68" s="35"/>
      <c r="K68" s="35"/>
      <c r="L68" s="35"/>
      <c r="M68" s="36"/>
      <c r="N68" s="36"/>
      <c r="O68" s="36"/>
      <c r="P68" s="36"/>
      <c r="Q68" s="37"/>
    </row>
    <row r="69" spans="1:17" ht="46" x14ac:dyDescent="0.35">
      <c r="A69" s="18" t="s">
        <v>70</v>
      </c>
      <c r="B69" s="15">
        <v>-306095.81600000011</v>
      </c>
      <c r="C69" s="15">
        <v>-8568.6071799999991</v>
      </c>
      <c r="D69" s="15">
        <v>-26955</v>
      </c>
      <c r="E69" s="15">
        <v>-35819</v>
      </c>
      <c r="F69" s="15">
        <v>-36342</v>
      </c>
      <c r="G69" s="15">
        <v>-33267</v>
      </c>
      <c r="H69" s="15">
        <v>-34275</v>
      </c>
      <c r="I69" s="15">
        <v>-166658</v>
      </c>
      <c r="J69" s="15">
        <v>-35402</v>
      </c>
      <c r="K69" s="15">
        <v>-34236</v>
      </c>
      <c r="L69" s="15">
        <v>-35027</v>
      </c>
      <c r="M69" s="15">
        <v>-43891</v>
      </c>
      <c r="N69" s="15">
        <v>-30627</v>
      </c>
      <c r="O69" s="15">
        <v>-179183</v>
      </c>
      <c r="P69" s="15">
        <v>-345841</v>
      </c>
      <c r="Q69" s="15">
        <v>-651936.81600000011</v>
      </c>
    </row>
    <row r="70" spans="1:17" ht="46" x14ac:dyDescent="0.35">
      <c r="A70" s="18" t="s">
        <v>71</v>
      </c>
      <c r="B70" s="14">
        <v>-33242</v>
      </c>
      <c r="C70" s="15">
        <v>-621.48199999999997</v>
      </c>
      <c r="D70" s="14">
        <v>-2893</v>
      </c>
      <c r="E70" s="14">
        <v>-9648</v>
      </c>
      <c r="F70" s="14">
        <v>-19473</v>
      </c>
      <c r="G70" s="14">
        <v>-17628</v>
      </c>
      <c r="H70" s="15">
        <v>-6222</v>
      </c>
      <c r="I70" s="15">
        <v>-55864</v>
      </c>
      <c r="J70" s="14">
        <v>-17240</v>
      </c>
      <c r="K70" s="14">
        <v>-6955</v>
      </c>
      <c r="L70" s="14">
        <v>-249</v>
      </c>
      <c r="M70" s="14">
        <v>-1067</v>
      </c>
      <c r="N70" s="14">
        <v>0</v>
      </c>
      <c r="O70" s="15">
        <v>-25511</v>
      </c>
      <c r="P70" s="15">
        <v>-81375</v>
      </c>
      <c r="Q70" s="15">
        <v>-114617</v>
      </c>
    </row>
    <row r="71" spans="1:17" x14ac:dyDescent="0.35">
      <c r="A71" s="19" t="s">
        <v>72</v>
      </c>
      <c r="B71" s="20">
        <v>-339337.81600000011</v>
      </c>
      <c r="C71" s="20">
        <v>-9190.089179999999</v>
      </c>
      <c r="D71" s="20">
        <v>-29848</v>
      </c>
      <c r="E71" s="20">
        <v>-45467</v>
      </c>
      <c r="F71" s="20">
        <v>-55815</v>
      </c>
      <c r="G71" s="20">
        <v>-50895</v>
      </c>
      <c r="H71" s="20">
        <v>-40497</v>
      </c>
      <c r="I71" s="20">
        <v>-222522</v>
      </c>
      <c r="J71" s="20">
        <v>-52642</v>
      </c>
      <c r="K71" s="20">
        <v>-41191</v>
      </c>
      <c r="L71" s="20">
        <v>-35276</v>
      </c>
      <c r="M71" s="20">
        <v>-44958</v>
      </c>
      <c r="N71" s="20">
        <v>-30627</v>
      </c>
      <c r="O71" s="20">
        <v>-204694</v>
      </c>
      <c r="P71" s="20">
        <v>-427216</v>
      </c>
      <c r="Q71" s="20">
        <v>-766553.81600000011</v>
      </c>
    </row>
    <row r="72" spans="1:17" x14ac:dyDescent="0.35">
      <c r="A72" s="38" t="s">
        <v>73</v>
      </c>
      <c r="B72" s="39"/>
      <c r="C72" s="39">
        <v>15422.260669999992</v>
      </c>
      <c r="D72" s="39">
        <v>30679</v>
      </c>
      <c r="E72" s="39">
        <v>21220</v>
      </c>
      <c r="F72" s="39">
        <v>19831</v>
      </c>
      <c r="G72" s="39">
        <v>24779</v>
      </c>
      <c r="H72" s="39">
        <v>21949</v>
      </c>
      <c r="I72" s="39">
        <v>118458</v>
      </c>
      <c r="J72" s="39">
        <v>30511</v>
      </c>
      <c r="K72" s="39">
        <v>27568</v>
      </c>
      <c r="L72" s="39">
        <v>22200</v>
      </c>
      <c r="M72" s="39">
        <v>9667</v>
      </c>
      <c r="N72" s="39">
        <v>11186</v>
      </c>
      <c r="O72" s="39">
        <v>101132</v>
      </c>
      <c r="P72" s="39">
        <v>219590</v>
      </c>
      <c r="Q72" s="39">
        <v>270914.24800000002</v>
      </c>
    </row>
    <row r="73" spans="1:17" ht="26" hidden="1" x14ac:dyDescent="0.35">
      <c r="A73" s="7" t="s">
        <v>74</v>
      </c>
      <c r="B73" s="8"/>
      <c r="C73" s="8"/>
      <c r="D73" s="8"/>
      <c r="E73" s="8"/>
      <c r="F73" s="8"/>
      <c r="G73" s="8"/>
      <c r="H73" s="8"/>
      <c r="I73" s="8">
        <f>+I72/5</f>
        <v>23691.599999999999</v>
      </c>
      <c r="J73" s="8"/>
      <c r="K73" s="8"/>
      <c r="L73" s="8"/>
      <c r="M73" s="8"/>
      <c r="N73" s="8"/>
      <c r="O73" s="8">
        <f>+O72/5</f>
        <v>20226.400000000001</v>
      </c>
      <c r="P73" s="8">
        <f>+P72/10</f>
        <v>21959</v>
      </c>
      <c r="Q73" s="8"/>
    </row>
    <row r="74" spans="1:17" hidden="1" x14ac:dyDescent="0.35">
      <c r="A74" s="9" t="s">
        <v>75</v>
      </c>
      <c r="B74" s="10"/>
      <c r="C74" s="10"/>
      <c r="D74" s="10">
        <v>37186</v>
      </c>
      <c r="E74" s="10">
        <v>27346</v>
      </c>
      <c r="F74" s="10">
        <v>17751</v>
      </c>
      <c r="G74" s="11">
        <v>21051</v>
      </c>
      <c r="H74" s="11">
        <v>24795</v>
      </c>
      <c r="I74" s="10">
        <f>SUM(D74:H74)</f>
        <v>128129</v>
      </c>
      <c r="J74" s="11">
        <v>18111</v>
      </c>
      <c r="K74" s="11">
        <v>12533</v>
      </c>
      <c r="L74" s="11">
        <v>19541</v>
      </c>
      <c r="M74" s="11">
        <v>10103</v>
      </c>
      <c r="N74" s="11">
        <v>10103</v>
      </c>
      <c r="O74" s="11">
        <f>SUM(J74:N74)</f>
        <v>70391</v>
      </c>
      <c r="P74" s="11">
        <f>+I74+O74</f>
        <v>198520</v>
      </c>
      <c r="Q74" s="11"/>
    </row>
    <row r="75" spans="1:17" ht="46" hidden="1" x14ac:dyDescent="0.35">
      <c r="A75" s="12" t="s">
        <v>76</v>
      </c>
      <c r="B75" s="13"/>
      <c r="C75" s="14"/>
      <c r="D75" s="14"/>
      <c r="E75" s="14"/>
      <c r="F75" s="14"/>
      <c r="G75" s="14"/>
      <c r="H75" s="14"/>
      <c r="I75" s="14">
        <f>SUM(I74/5)</f>
        <v>25625.8</v>
      </c>
      <c r="J75" s="14"/>
      <c r="K75" s="14"/>
      <c r="L75" s="14"/>
      <c r="M75" s="14"/>
      <c r="N75" s="14"/>
      <c r="O75" s="14">
        <f>+O74/5</f>
        <v>14078.2</v>
      </c>
      <c r="P75" s="14">
        <f>+P74/10</f>
        <v>19852</v>
      </c>
      <c r="Q75" s="14"/>
    </row>
    <row r="76" spans="1:17" ht="23" hidden="1" x14ac:dyDescent="0.35">
      <c r="A76" s="12" t="s">
        <v>77</v>
      </c>
      <c r="B76" s="13"/>
      <c r="C76" s="14"/>
      <c r="D76" s="14">
        <f>-D72+D74</f>
        <v>6507</v>
      </c>
      <c r="E76" s="14">
        <f>-E72+E74</f>
        <v>6126</v>
      </c>
      <c r="F76" s="14">
        <f>-F72+F74</f>
        <v>-2080</v>
      </c>
      <c r="G76" s="14">
        <f>-G72+G74</f>
        <v>-3728</v>
      </c>
      <c r="H76" s="14">
        <f>-H72+H74</f>
        <v>2846</v>
      </c>
      <c r="I76" s="14">
        <f>SUM(D76:H76)</f>
        <v>9671</v>
      </c>
      <c r="J76" s="14">
        <f>-J72+J74</f>
        <v>-12400</v>
      </c>
      <c r="K76" s="14">
        <f>-K72+K74</f>
        <v>-15035</v>
      </c>
      <c r="L76" s="14">
        <f>-L72+L74</f>
        <v>-2659</v>
      </c>
      <c r="M76" s="14">
        <f>-M72+M74</f>
        <v>436</v>
      </c>
      <c r="N76" s="14">
        <f>-N72+N74</f>
        <v>-1083</v>
      </c>
      <c r="O76" s="14">
        <f>SUM(J76:N76)</f>
        <v>-30741</v>
      </c>
      <c r="P76" s="14">
        <f>-P72+P74</f>
        <v>-21070</v>
      </c>
      <c r="Q76" s="14"/>
    </row>
    <row r="77" spans="1:17" ht="34.5" hidden="1" x14ac:dyDescent="0.35">
      <c r="A77" s="12" t="s">
        <v>78</v>
      </c>
      <c r="B77" s="14"/>
      <c r="C77" s="14"/>
      <c r="D77" s="14"/>
      <c r="E77" s="14">
        <f>+E76+D76</f>
        <v>12633</v>
      </c>
      <c r="F77" s="14">
        <f>+F76+E77</f>
        <v>10553</v>
      </c>
      <c r="G77" s="14">
        <f>+G76+F77</f>
        <v>6825</v>
      </c>
      <c r="H77" s="14">
        <f>+H76+G77</f>
        <v>9671</v>
      </c>
      <c r="I77" s="14"/>
      <c r="J77" s="14">
        <f>+J76+H77</f>
        <v>-2729</v>
      </c>
      <c r="K77" s="14">
        <f>+K76+J77</f>
        <v>-17764</v>
      </c>
      <c r="L77" s="14">
        <f>+L76+K77</f>
        <v>-20423</v>
      </c>
      <c r="M77" s="14">
        <f>+M76+L77</f>
        <v>-19987</v>
      </c>
      <c r="N77" s="14">
        <f>+N76+M77</f>
        <v>-21070</v>
      </c>
      <c r="O77" s="14"/>
      <c r="P77" s="14"/>
      <c r="Q77" s="14"/>
    </row>
    <row r="78" spans="1:17" ht="46" hidden="1" x14ac:dyDescent="0.35">
      <c r="A78" s="12" t="s">
        <v>79</v>
      </c>
      <c r="B78" s="14"/>
      <c r="C78" s="14"/>
      <c r="D78" s="14"/>
      <c r="E78" s="14"/>
      <c r="F78" s="14"/>
      <c r="G78" s="14"/>
      <c r="H78" s="14"/>
      <c r="I78" s="14">
        <f>AVERAGE(D76:H76)</f>
        <v>1934.2</v>
      </c>
      <c r="J78" s="14"/>
      <c r="K78" s="14"/>
      <c r="L78" s="14"/>
      <c r="M78" s="14"/>
      <c r="N78" s="14"/>
      <c r="O78" s="14">
        <f>AVERAGE(J76:N76)</f>
        <v>-6148.2</v>
      </c>
      <c r="P78" s="15">
        <f>+P76/10</f>
        <v>-2107</v>
      </c>
      <c r="Q78" s="14"/>
    </row>
    <row r="79" spans="1:17" x14ac:dyDescent="0.35">
      <c r="A79" s="69"/>
      <c r="B79" s="58"/>
      <c r="C79" s="58"/>
      <c r="D79" s="70"/>
      <c r="E79" s="58"/>
      <c r="F79" s="58"/>
      <c r="G79" s="58"/>
      <c r="H79" s="58"/>
      <c r="I79" s="70"/>
      <c r="J79" s="58"/>
      <c r="K79" s="58"/>
      <c r="L79" s="58"/>
      <c r="M79" s="58"/>
      <c r="N79" s="58"/>
      <c r="O79" s="58"/>
      <c r="P79" s="58"/>
      <c r="Q79" s="58"/>
    </row>
    <row r="80" spans="1:17" hidden="1" x14ac:dyDescent="0.35">
      <c r="A80" s="71" t="s">
        <v>80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63"/>
    </row>
    <row r="81" spans="1:17" ht="57.5" hidden="1" x14ac:dyDescent="0.35">
      <c r="A81" s="68" t="s">
        <v>81</v>
      </c>
      <c r="B81" s="14">
        <v>0</v>
      </c>
      <c r="C81" s="14"/>
      <c r="D81" s="17">
        <v>0</v>
      </c>
      <c r="E81" s="17">
        <v>6500</v>
      </c>
      <c r="F81" s="17">
        <v>25000</v>
      </c>
      <c r="G81" s="17">
        <v>28433</v>
      </c>
      <c r="H81" s="17">
        <v>18300</v>
      </c>
      <c r="I81" s="14">
        <f t="shared" ref="I81" si="0">SUM(D81:H81)</f>
        <v>78233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f t="shared" ref="O81" si="1">SUM(J81:N81)</f>
        <v>0</v>
      </c>
      <c r="P81" s="14">
        <f t="shared" ref="P81" si="2">SUM(I81+O81)</f>
        <v>78233</v>
      </c>
      <c r="Q81" s="14">
        <f t="shared" ref="Q81" si="3">+P81+B81</f>
        <v>78233</v>
      </c>
    </row>
    <row r="82" spans="1:17" hidden="1" x14ac:dyDescent="0.35">
      <c r="A82" s="71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63"/>
    </row>
    <row r="83" spans="1:17" hidden="1" x14ac:dyDescent="0.35">
      <c r="A83" s="71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63"/>
    </row>
    <row r="84" spans="1:17" hidden="1" x14ac:dyDescent="0.35">
      <c r="A84" s="5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58"/>
    </row>
    <row r="85" spans="1:17" ht="15" hidden="1" thickBot="1" x14ac:dyDescent="0.4">
      <c r="A85" s="58" t="s">
        <v>82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9"/>
      <c r="Q85" s="58"/>
    </row>
    <row r="86" spans="1:17" hidden="1" x14ac:dyDescent="0.35">
      <c r="A86" s="72" t="s">
        <v>83</v>
      </c>
      <c r="B86" s="41"/>
      <c r="C86" s="41"/>
      <c r="D86" s="73">
        <v>5103</v>
      </c>
      <c r="E86" s="73">
        <v>6775</v>
      </c>
      <c r="F86" s="73">
        <v>6776</v>
      </c>
      <c r="G86" s="73">
        <v>6790</v>
      </c>
      <c r="H86" s="73">
        <v>6367</v>
      </c>
      <c r="I86" s="42"/>
      <c r="J86" s="73">
        <v>6430</v>
      </c>
      <c r="K86" s="73">
        <v>6558</v>
      </c>
      <c r="L86" s="73">
        <v>6689</v>
      </c>
      <c r="M86" s="73">
        <v>6823</v>
      </c>
      <c r="N86" s="73">
        <v>6959</v>
      </c>
      <c r="O86" s="43">
        <f>SUM(D86:N86)</f>
        <v>65270</v>
      </c>
      <c r="P86" s="43"/>
      <c r="Q86" s="74"/>
    </row>
    <row r="87" spans="1:17" hidden="1" x14ac:dyDescent="0.35">
      <c r="A87" s="75" t="s">
        <v>84</v>
      </c>
      <c r="B87" s="44"/>
      <c r="C87" s="44"/>
      <c r="D87" s="56">
        <f>-SUM(D89:D99)</f>
        <v>-2893</v>
      </c>
      <c r="E87" s="56">
        <f>-SUM(E89:E99)</f>
        <v>-9648</v>
      </c>
      <c r="F87" s="56">
        <f>-SUM(F89:F99)</f>
        <v>-19473</v>
      </c>
      <c r="G87" s="56">
        <f>-SUM(G89:G99)</f>
        <v>-17628</v>
      </c>
      <c r="H87" s="56">
        <f>-SUM(H89:H99)</f>
        <v>-6222</v>
      </c>
      <c r="I87" s="56"/>
      <c r="J87" s="56">
        <f>-SUM(J89:J99)</f>
        <v>-17240</v>
      </c>
      <c r="K87" s="56">
        <f>-SUM(K89:K99)</f>
        <v>-6955</v>
      </c>
      <c r="L87" s="56">
        <f>-SUM(L89:L99)</f>
        <v>-249</v>
      </c>
      <c r="M87" s="56">
        <f>-SUM(M89:M99)</f>
        <v>-1067</v>
      </c>
      <c r="N87" s="56">
        <f>-SUM(N89:N99)</f>
        <v>0</v>
      </c>
      <c r="O87" s="45">
        <f>SUM(J87:N87)</f>
        <v>-25511</v>
      </c>
      <c r="P87" s="44"/>
      <c r="Q87" s="76"/>
    </row>
    <row r="88" spans="1:17" ht="15" hidden="1" thickBot="1" x14ac:dyDescent="0.4">
      <c r="A88" s="75" t="s">
        <v>85</v>
      </c>
      <c r="B88" s="46"/>
      <c r="C88" s="47">
        <f>+B119</f>
        <v>39796.953000000001</v>
      </c>
      <c r="D88" s="56">
        <f>+C88+D86+D87</f>
        <v>42006.953000000001</v>
      </c>
      <c r="E88" s="56">
        <f t="shared" ref="E88:H88" si="4">+D88+E86+E87</f>
        <v>39133.953000000001</v>
      </c>
      <c r="F88" s="56">
        <f t="shared" si="4"/>
        <v>26436.953000000001</v>
      </c>
      <c r="G88" s="56">
        <f t="shared" si="4"/>
        <v>15598.953000000001</v>
      </c>
      <c r="H88" s="56">
        <f t="shared" si="4"/>
        <v>15743.953000000001</v>
      </c>
      <c r="I88" s="56"/>
      <c r="J88" s="56">
        <f>+H88+J86+J87</f>
        <v>4933.9530000000013</v>
      </c>
      <c r="K88" s="56">
        <f t="shared" ref="K88:N88" si="5">+I88+K86+K87</f>
        <v>-397</v>
      </c>
      <c r="L88" s="56">
        <f t="shared" si="5"/>
        <v>11373.953000000001</v>
      </c>
      <c r="M88" s="56">
        <f t="shared" si="5"/>
        <v>5359</v>
      </c>
      <c r="N88" s="56">
        <f t="shared" si="5"/>
        <v>18332.953000000001</v>
      </c>
      <c r="O88" s="45" t="s">
        <v>86</v>
      </c>
      <c r="P88" s="44" t="s">
        <v>87</v>
      </c>
      <c r="Q88" s="76" t="s">
        <v>88</v>
      </c>
    </row>
    <row r="89" spans="1:17" hidden="1" x14ac:dyDescent="0.35">
      <c r="A89" s="77" t="s">
        <v>89</v>
      </c>
      <c r="B89" s="78">
        <v>1172</v>
      </c>
      <c r="C89" s="48"/>
      <c r="D89" s="48">
        <f>D10</f>
        <v>1054</v>
      </c>
      <c r="E89" s="48">
        <f>E10</f>
        <v>8825</v>
      </c>
      <c r="F89" s="48">
        <v>11507</v>
      </c>
      <c r="G89" s="48"/>
      <c r="H89" s="48"/>
      <c r="I89" s="48"/>
      <c r="J89" s="48"/>
      <c r="K89" s="48"/>
      <c r="L89" s="48"/>
      <c r="M89" s="48"/>
      <c r="N89" s="48"/>
      <c r="O89" s="49">
        <f t="shared" ref="O89:O99" si="6">SUM(B89:N89)</f>
        <v>22558</v>
      </c>
      <c r="P89" s="49">
        <v>22558</v>
      </c>
      <c r="Q89" s="79">
        <f>+P89-O89</f>
        <v>0</v>
      </c>
    </row>
    <row r="90" spans="1:17" hidden="1" x14ac:dyDescent="0.35">
      <c r="A90" s="80" t="s">
        <v>90</v>
      </c>
      <c r="B90" s="81">
        <v>2116</v>
      </c>
      <c r="C90" s="48"/>
      <c r="D90" s="48">
        <v>659</v>
      </c>
      <c r="E90" s="48"/>
      <c r="F90" s="48"/>
      <c r="G90" s="82"/>
      <c r="H90" s="82"/>
      <c r="I90" s="48"/>
      <c r="J90" s="48"/>
      <c r="K90" s="48"/>
      <c r="L90" s="48"/>
      <c r="M90" s="48"/>
      <c r="N90" s="48"/>
      <c r="O90" s="49">
        <f t="shared" si="6"/>
        <v>2775</v>
      </c>
      <c r="P90" s="49">
        <v>2775</v>
      </c>
      <c r="Q90" s="79">
        <f>+P90-O90</f>
        <v>0</v>
      </c>
    </row>
    <row r="91" spans="1:17" hidden="1" x14ac:dyDescent="0.35">
      <c r="A91" s="80" t="s">
        <v>91</v>
      </c>
      <c r="C91" s="48"/>
      <c r="D91" s="50"/>
      <c r="E91" s="50">
        <f>E25</f>
        <v>600</v>
      </c>
      <c r="F91" s="50">
        <f>F25</f>
        <v>6516</v>
      </c>
      <c r="G91" s="50">
        <f>G25</f>
        <v>16796</v>
      </c>
      <c r="H91" s="50"/>
      <c r="I91" s="50"/>
      <c r="J91" s="50"/>
      <c r="K91" s="50"/>
      <c r="L91" s="50"/>
      <c r="M91" s="50"/>
      <c r="N91" s="50"/>
      <c r="O91" s="49">
        <f t="shared" si="6"/>
        <v>23912</v>
      </c>
      <c r="P91" s="49"/>
      <c r="Q91" s="79"/>
    </row>
    <row r="92" spans="1:17" hidden="1" x14ac:dyDescent="0.35">
      <c r="A92" s="80" t="s">
        <v>92</v>
      </c>
      <c r="B92" s="81"/>
      <c r="C92" s="48"/>
      <c r="D92" s="50"/>
      <c r="E92" s="50"/>
      <c r="F92" s="50"/>
      <c r="G92" s="50">
        <f>G26</f>
        <v>600</v>
      </c>
      <c r="H92" s="50">
        <f>H26</f>
        <v>4717</v>
      </c>
      <c r="I92" s="50"/>
      <c r="J92" s="50">
        <v>17000</v>
      </c>
      <c r="K92" s="50">
        <v>5395</v>
      </c>
      <c r="L92" s="50"/>
      <c r="M92" s="50"/>
      <c r="N92" s="50"/>
      <c r="O92" s="49">
        <f t="shared" si="6"/>
        <v>27712</v>
      </c>
      <c r="P92" s="49"/>
      <c r="Q92" s="79"/>
    </row>
    <row r="93" spans="1:17" hidden="1" x14ac:dyDescent="0.35">
      <c r="A93" s="80" t="s">
        <v>93</v>
      </c>
      <c r="B93" s="81">
        <v>500</v>
      </c>
      <c r="C93" s="48"/>
      <c r="D93" s="50"/>
      <c r="E93" s="50"/>
      <c r="F93" s="50"/>
      <c r="G93" s="51"/>
      <c r="H93" s="51"/>
      <c r="I93" s="50"/>
      <c r="J93" s="50"/>
      <c r="K93" s="50"/>
      <c r="L93" s="50"/>
      <c r="M93" s="50"/>
      <c r="N93" s="50"/>
      <c r="O93" s="49">
        <f t="shared" si="6"/>
        <v>500</v>
      </c>
      <c r="P93" s="49"/>
      <c r="Q93" s="79"/>
    </row>
    <row r="94" spans="1:17" hidden="1" x14ac:dyDescent="0.35">
      <c r="A94" s="83" t="s">
        <v>13</v>
      </c>
      <c r="B94" s="81">
        <f>1187-200</f>
        <v>987</v>
      </c>
      <c r="C94" s="48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49">
        <f t="shared" si="6"/>
        <v>987</v>
      </c>
      <c r="P94" s="49"/>
      <c r="Q94" s="79"/>
    </row>
    <row r="95" spans="1:17" hidden="1" x14ac:dyDescent="0.35">
      <c r="A95" s="84" t="s">
        <v>94</v>
      </c>
      <c r="B95" s="81">
        <v>200</v>
      </c>
      <c r="C95" s="48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49">
        <f t="shared" si="6"/>
        <v>200</v>
      </c>
      <c r="P95" s="49">
        <v>53311</v>
      </c>
      <c r="Q95" s="79">
        <f>+P95-SUM(O91:O95)</f>
        <v>0</v>
      </c>
    </row>
    <row r="96" spans="1:17" hidden="1" x14ac:dyDescent="0.35">
      <c r="A96" s="80" t="s">
        <v>95</v>
      </c>
      <c r="B96" s="85">
        <v>140</v>
      </c>
      <c r="C96" s="48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49">
        <f t="shared" si="6"/>
        <v>140</v>
      </c>
      <c r="P96" s="49">
        <v>280</v>
      </c>
      <c r="Q96" s="79">
        <f t="shared" ref="Q96:Q97" si="7">+P96-O96</f>
        <v>140</v>
      </c>
    </row>
    <row r="97" spans="1:17" hidden="1" x14ac:dyDescent="0.35">
      <c r="A97" s="80" t="s">
        <v>96</v>
      </c>
      <c r="B97" s="81">
        <f>(500+522)+0</f>
        <v>1022</v>
      </c>
      <c r="C97" s="48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49">
        <f t="shared" si="6"/>
        <v>1022</v>
      </c>
      <c r="P97" s="49">
        <v>1022</v>
      </c>
      <c r="Q97" s="79">
        <f t="shared" si="7"/>
        <v>0</v>
      </c>
    </row>
    <row r="98" spans="1:17" hidden="1" x14ac:dyDescent="0.35">
      <c r="A98" s="80" t="s">
        <v>97</v>
      </c>
      <c r="B98" s="81">
        <v>42</v>
      </c>
      <c r="C98" s="48"/>
      <c r="D98" s="50"/>
      <c r="E98" s="50"/>
      <c r="F98" s="50"/>
      <c r="G98" s="51"/>
      <c r="H98" s="51"/>
      <c r="I98" s="50"/>
      <c r="J98" s="50"/>
      <c r="K98" s="50"/>
      <c r="L98" s="50"/>
      <c r="M98" s="50"/>
      <c r="N98" s="50"/>
      <c r="O98" s="49">
        <f t="shared" si="6"/>
        <v>42</v>
      </c>
      <c r="P98" s="49">
        <v>42</v>
      </c>
      <c r="Q98" s="79">
        <f>+P98-O98</f>
        <v>0</v>
      </c>
    </row>
    <row r="99" spans="1:17" ht="15" hidden="1" thickBot="1" x14ac:dyDescent="0.4">
      <c r="A99" s="86" t="s">
        <v>98</v>
      </c>
      <c r="B99" s="87">
        <v>800</v>
      </c>
      <c r="C99" s="48"/>
      <c r="D99" s="48">
        <f>D23</f>
        <v>1180</v>
      </c>
      <c r="E99" s="48">
        <f>E23</f>
        <v>223</v>
      </c>
      <c r="F99" s="48">
        <f>F23</f>
        <v>1450</v>
      </c>
      <c r="G99" s="48">
        <f>G23</f>
        <v>232</v>
      </c>
      <c r="H99" s="48">
        <f>H23</f>
        <v>1505</v>
      </c>
      <c r="I99" s="48"/>
      <c r="J99" s="48">
        <f>J23</f>
        <v>240</v>
      </c>
      <c r="K99" s="48">
        <v>1560</v>
      </c>
      <c r="L99" s="48">
        <v>249</v>
      </c>
      <c r="M99" s="48">
        <f>M23</f>
        <v>1067</v>
      </c>
      <c r="N99" s="48">
        <v>0</v>
      </c>
      <c r="O99" s="49">
        <f t="shared" si="6"/>
        <v>8506</v>
      </c>
      <c r="P99" s="49">
        <v>8877</v>
      </c>
      <c r="Q99" s="79">
        <f>+P99-O99</f>
        <v>371</v>
      </c>
    </row>
    <row r="100" spans="1:17" hidden="1" x14ac:dyDescent="0.35">
      <c r="A100" s="63" t="s">
        <v>99</v>
      </c>
      <c r="B100" s="52"/>
      <c r="C100" s="52"/>
      <c r="D100" s="52"/>
      <c r="E100" s="52"/>
      <c r="F100" s="58"/>
      <c r="G100" s="58"/>
      <c r="H100" s="58"/>
      <c r="I100" s="58"/>
      <c r="J100" s="59"/>
      <c r="K100" s="59"/>
      <c r="L100" s="59"/>
      <c r="M100" s="59"/>
      <c r="N100" s="59"/>
      <c r="O100" s="58"/>
      <c r="P100" s="88"/>
      <c r="Q100" s="88"/>
    </row>
    <row r="101" spans="1:17" hidden="1" x14ac:dyDescent="0.35">
      <c r="A101" s="63" t="s">
        <v>100</v>
      </c>
      <c r="B101" s="52"/>
      <c r="C101" s="52"/>
      <c r="D101" s="52"/>
      <c r="E101" s="52"/>
      <c r="F101" s="58"/>
      <c r="G101" s="58"/>
      <c r="H101" s="58"/>
      <c r="I101" s="58"/>
      <c r="J101" s="58"/>
      <c r="K101" s="58"/>
      <c r="L101" s="58"/>
      <c r="M101" s="58"/>
      <c r="N101" s="59"/>
      <c r="O101" s="58"/>
      <c r="P101" s="88"/>
      <c r="Q101" s="88"/>
    </row>
    <row r="102" spans="1:17" hidden="1" x14ac:dyDescent="0.35">
      <c r="A102" s="63" t="s">
        <v>101</v>
      </c>
      <c r="B102" s="52">
        <v>47669.5</v>
      </c>
      <c r="C102" s="52"/>
      <c r="D102" s="52"/>
      <c r="E102" s="52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88"/>
      <c r="Q102" s="88"/>
    </row>
    <row r="103" spans="1:17" hidden="1" x14ac:dyDescent="0.35">
      <c r="A103" s="63" t="s">
        <v>102</v>
      </c>
      <c r="B103" s="52">
        <v>4755</v>
      </c>
      <c r="C103" s="63"/>
      <c r="D103" s="63"/>
      <c r="E103" s="63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89"/>
      <c r="Q103" s="58"/>
    </row>
    <row r="104" spans="1:17" hidden="1" x14ac:dyDescent="0.35">
      <c r="A104" s="63" t="s">
        <v>103</v>
      </c>
      <c r="B104" s="52">
        <v>101.6</v>
      </c>
      <c r="C104" s="63"/>
      <c r="D104" s="63"/>
      <c r="E104" s="63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89"/>
      <c r="Q104" s="58"/>
    </row>
    <row r="105" spans="1:17" hidden="1" x14ac:dyDescent="0.35">
      <c r="A105" s="90" t="s">
        <v>104</v>
      </c>
      <c r="B105" s="52">
        <f>SUM(B102:B104)</f>
        <v>52526.1</v>
      </c>
      <c r="C105" s="52"/>
      <c r="D105" s="63"/>
      <c r="E105" s="63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89"/>
      <c r="Q105" s="58"/>
    </row>
    <row r="106" spans="1:17" hidden="1" x14ac:dyDescent="0.35">
      <c r="A106" s="90" t="s">
        <v>105</v>
      </c>
      <c r="B106" s="52"/>
      <c r="C106" s="52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91"/>
      <c r="Q106" s="58"/>
    </row>
    <row r="107" spans="1:17" hidden="1" x14ac:dyDescent="0.35">
      <c r="A107" s="90" t="s">
        <v>106</v>
      </c>
      <c r="B107" s="56">
        <v>-17.576000000000001</v>
      </c>
      <c r="C107" s="53" t="s">
        <v>107</v>
      </c>
      <c r="D107" s="54"/>
      <c r="E107" s="54"/>
      <c r="F107" s="92"/>
      <c r="G107" s="92"/>
      <c r="H107" s="92"/>
      <c r="I107" s="92"/>
      <c r="J107" s="58"/>
      <c r="K107" s="58"/>
      <c r="L107" s="58"/>
      <c r="M107" s="58"/>
      <c r="N107" s="58"/>
      <c r="O107" s="58"/>
      <c r="P107" s="58"/>
      <c r="Q107" s="58"/>
    </row>
    <row r="108" spans="1:17" hidden="1" x14ac:dyDescent="0.35">
      <c r="A108" s="58" t="s">
        <v>108</v>
      </c>
      <c r="B108" s="56">
        <v>-1000</v>
      </c>
      <c r="C108" s="52"/>
      <c r="D108" s="9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hidden="1" x14ac:dyDescent="0.35">
      <c r="A109" s="55" t="s">
        <v>109</v>
      </c>
      <c r="B109" s="56">
        <v>-1000</v>
      </c>
      <c r="C109" s="52"/>
      <c r="D109" s="9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hidden="1" x14ac:dyDescent="0.35">
      <c r="A110" s="55" t="s">
        <v>110</v>
      </c>
      <c r="B110" s="56">
        <v>-797</v>
      </c>
      <c r="C110" s="54" t="s">
        <v>111</v>
      </c>
      <c r="D110" s="9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hidden="1" x14ac:dyDescent="0.35">
      <c r="A111" s="90" t="s">
        <v>112</v>
      </c>
      <c r="B111" s="56">
        <v>-2931</v>
      </c>
      <c r="C111" s="52"/>
      <c r="D111" s="93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 t="s">
        <v>113</v>
      </c>
    </row>
    <row r="112" spans="1:17" hidden="1" x14ac:dyDescent="0.35">
      <c r="A112" s="55" t="s">
        <v>114</v>
      </c>
      <c r="B112" s="56">
        <f>-183.8</f>
        <v>-183.8</v>
      </c>
      <c r="C112" s="52"/>
      <c r="D112" s="57"/>
      <c r="E112" s="57"/>
      <c r="F112" s="57"/>
      <c r="G112" s="58"/>
      <c r="H112" s="57"/>
      <c r="I112" s="57"/>
      <c r="J112" s="57"/>
      <c r="K112" s="57"/>
      <c r="L112" s="57"/>
      <c r="M112" s="57"/>
      <c r="N112" s="57"/>
      <c r="O112" s="58"/>
      <c r="P112" s="59" t="s">
        <v>115</v>
      </c>
      <c r="Q112" s="70">
        <f>P67+C67</f>
        <v>671418.34985</v>
      </c>
    </row>
    <row r="113" spans="1:17" hidden="1" x14ac:dyDescent="0.35">
      <c r="A113" s="60" t="s">
        <v>116</v>
      </c>
      <c r="B113" s="61">
        <v>38007.953000000001</v>
      </c>
      <c r="C113" s="62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9" t="s">
        <v>117</v>
      </c>
      <c r="Q113" s="70">
        <f>P67</f>
        <v>646806</v>
      </c>
    </row>
    <row r="114" spans="1:17" hidden="1" x14ac:dyDescent="0.35">
      <c r="A114" s="55" t="s">
        <v>118</v>
      </c>
      <c r="B114" s="94">
        <v>4755</v>
      </c>
      <c r="C114" s="95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hidden="1" x14ac:dyDescent="0.35">
      <c r="A115" s="58" t="s">
        <v>90</v>
      </c>
      <c r="B115" s="56">
        <v>-2116</v>
      </c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hidden="1" x14ac:dyDescent="0.35">
      <c r="A116" s="58" t="s">
        <v>119</v>
      </c>
      <c r="B116" s="56">
        <v>-350</v>
      </c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hidden="1" x14ac:dyDescent="0.35">
      <c r="A117" s="58" t="s">
        <v>120</v>
      </c>
      <c r="B117" s="56">
        <v>-300</v>
      </c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hidden="1" x14ac:dyDescent="0.35">
      <c r="A118" s="55" t="s">
        <v>121</v>
      </c>
      <c r="B118" s="56">
        <v>-200</v>
      </c>
      <c r="C118" s="95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hidden="1" x14ac:dyDescent="0.35">
      <c r="A119" s="60" t="s">
        <v>122</v>
      </c>
      <c r="B119" s="96">
        <f>SUM(B113:B118)</f>
        <v>39796.953000000001</v>
      </c>
      <c r="C119" s="95"/>
      <c r="D119" s="9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hidden="1" x14ac:dyDescent="0.35">
      <c r="A120" s="58"/>
      <c r="B120" s="58"/>
      <c r="C120" s="58"/>
      <c r="D120" s="58"/>
      <c r="E120" s="58"/>
      <c r="F120" s="52"/>
      <c r="G120" s="52"/>
      <c r="H120" s="52"/>
      <c r="I120" s="52"/>
      <c r="J120" s="52"/>
      <c r="K120" s="52"/>
      <c r="L120" s="52"/>
      <c r="M120" s="52"/>
      <c r="N120" s="52"/>
      <c r="O120" s="88"/>
      <c r="P120" s="58"/>
      <c r="Q120" s="58"/>
    </row>
    <row r="121" spans="1:17" hidden="1" x14ac:dyDescent="0.35">
      <c r="A121" s="58"/>
      <c r="B121" s="58"/>
      <c r="C121" s="58"/>
      <c r="D121" s="58"/>
      <c r="E121" s="58"/>
      <c r="F121" s="52"/>
      <c r="G121" s="52"/>
      <c r="H121" s="52"/>
      <c r="I121" s="52" t="s">
        <v>113</v>
      </c>
      <c r="J121" s="52" t="s">
        <v>123</v>
      </c>
      <c r="K121" s="52" t="s">
        <v>124</v>
      </c>
      <c r="L121" s="52"/>
      <c r="M121" s="52"/>
      <c r="N121" s="52"/>
      <c r="O121" s="88"/>
      <c r="P121" s="58"/>
      <c r="Q121" s="58"/>
    </row>
    <row r="122" spans="1:17" hidden="1" x14ac:dyDescent="0.35">
      <c r="A122" s="58"/>
      <c r="B122" s="58"/>
      <c r="C122" s="58"/>
      <c r="D122" s="58"/>
      <c r="E122" s="58"/>
      <c r="F122" s="52"/>
      <c r="G122" s="52" t="s">
        <v>125</v>
      </c>
      <c r="H122" s="52"/>
      <c r="I122" s="52">
        <f>+P21</f>
        <v>185187</v>
      </c>
      <c r="J122" s="52">
        <f>-O89-O90-SUM(D94:F94)-D96-D97</f>
        <v>-25333</v>
      </c>
      <c r="K122" s="52">
        <f>+I122+J122</f>
        <v>159854</v>
      </c>
      <c r="L122" s="97">
        <f>+K122/K126</f>
        <v>0.7279657543603989</v>
      </c>
      <c r="M122" s="58"/>
      <c r="N122" s="97">
        <f>+K122/I129</f>
        <v>0.53674162170148043</v>
      </c>
      <c r="O122" s="88"/>
      <c r="P122" s="58"/>
      <c r="Q122" s="58"/>
    </row>
    <row r="123" spans="1:17" hidden="1" x14ac:dyDescent="0.35">
      <c r="A123" s="58"/>
      <c r="B123" s="58"/>
      <c r="C123" s="58"/>
      <c r="D123" s="58"/>
      <c r="E123" s="58"/>
      <c r="F123" s="52"/>
      <c r="G123" s="52" t="s">
        <v>126</v>
      </c>
      <c r="H123" s="52"/>
      <c r="I123" s="52">
        <f>+P29</f>
        <v>115778</v>
      </c>
      <c r="J123" s="52">
        <f>+I125-J122</f>
        <v>-56042</v>
      </c>
      <c r="K123" s="52">
        <f>+I123+J123</f>
        <v>59736</v>
      </c>
      <c r="L123" s="97">
        <f>+K123/K126</f>
        <v>0.2720342456396011</v>
      </c>
      <c r="M123" s="52">
        <f>+K123+I127</f>
        <v>137969</v>
      </c>
      <c r="N123" s="97">
        <f>+M123/I129</f>
        <v>0.46325837829851957</v>
      </c>
      <c r="O123" s="58"/>
      <c r="P123" s="58"/>
      <c r="Q123" s="58"/>
    </row>
    <row r="124" spans="1:17" hidden="1" x14ac:dyDescent="0.35">
      <c r="A124" s="58"/>
      <c r="B124" s="58"/>
      <c r="C124" s="58"/>
      <c r="D124" s="58"/>
      <c r="E124" s="58"/>
      <c r="F124" s="58"/>
      <c r="G124" s="52" t="s">
        <v>127</v>
      </c>
      <c r="H124" s="52"/>
      <c r="I124" s="52">
        <f>SUM(I122:I123)</f>
        <v>300965</v>
      </c>
      <c r="J124" s="98"/>
      <c r="K124" s="58"/>
      <c r="L124" s="58"/>
      <c r="M124" s="58"/>
      <c r="N124" s="58"/>
      <c r="O124" s="58"/>
      <c r="P124" s="58"/>
      <c r="Q124" s="58"/>
    </row>
    <row r="125" spans="1:17" hidden="1" x14ac:dyDescent="0.35">
      <c r="A125" s="58"/>
      <c r="B125" s="58"/>
      <c r="C125" s="58"/>
      <c r="D125" s="58"/>
      <c r="E125" s="58"/>
      <c r="F125" s="58"/>
      <c r="G125" s="52" t="s">
        <v>123</v>
      </c>
      <c r="H125" s="52"/>
      <c r="I125" s="52">
        <f>+P70</f>
        <v>-81375</v>
      </c>
      <c r="J125" s="58"/>
      <c r="K125" s="58"/>
      <c r="L125" s="58"/>
      <c r="M125" s="58"/>
      <c r="N125" s="58"/>
      <c r="O125" s="58"/>
      <c r="P125" s="58"/>
      <c r="Q125" s="58"/>
    </row>
    <row r="126" spans="1:17" hidden="1" x14ac:dyDescent="0.35">
      <c r="A126" s="58"/>
      <c r="B126" s="58"/>
      <c r="C126" s="58"/>
      <c r="D126" s="58"/>
      <c r="E126" s="58"/>
      <c r="F126" s="58"/>
      <c r="G126" s="52" t="s">
        <v>128</v>
      </c>
      <c r="H126" s="58"/>
      <c r="I126" s="52">
        <f>SUM(I124:I125)</f>
        <v>219590</v>
      </c>
      <c r="J126" s="52">
        <f>SUM(J122:J125)</f>
        <v>-81375</v>
      </c>
      <c r="K126" s="52">
        <f>SUM(K122:K125)</f>
        <v>219590</v>
      </c>
      <c r="L126" s="99">
        <f>SUM(L122:L125)</f>
        <v>1</v>
      </c>
      <c r="M126" s="58"/>
      <c r="N126" s="58"/>
      <c r="O126" s="58"/>
      <c r="P126" s="58"/>
      <c r="Q126" s="58"/>
    </row>
    <row r="127" spans="1:17" hidden="1" x14ac:dyDescent="0.35">
      <c r="A127" s="58"/>
      <c r="B127" s="58"/>
      <c r="C127" s="58"/>
      <c r="D127" s="58"/>
      <c r="E127" s="58"/>
      <c r="F127" s="58"/>
      <c r="G127" s="58" t="s">
        <v>129</v>
      </c>
      <c r="H127" s="58"/>
      <c r="I127" s="52">
        <f>+P81</f>
        <v>78233</v>
      </c>
      <c r="J127" s="58"/>
      <c r="K127" s="58"/>
      <c r="L127" s="58"/>
      <c r="M127" s="58"/>
      <c r="N127" s="58"/>
      <c r="O127" s="58"/>
      <c r="P127" s="58"/>
      <c r="Q127" s="58"/>
    </row>
    <row r="128" spans="1:17" hidden="1" x14ac:dyDescent="0.35">
      <c r="A128" s="58"/>
      <c r="B128" s="58"/>
      <c r="C128" s="58"/>
      <c r="D128" s="58"/>
      <c r="E128" s="58"/>
      <c r="F128" s="58"/>
      <c r="G128" s="58"/>
      <c r="H128" s="58"/>
      <c r="I128" s="52"/>
      <c r="J128" s="58"/>
      <c r="K128" s="58"/>
      <c r="L128" s="58"/>
      <c r="M128" s="58"/>
      <c r="N128" s="58"/>
      <c r="O128" s="58"/>
      <c r="P128" s="58"/>
      <c r="Q128" s="58"/>
    </row>
    <row r="129" spans="1:17" hidden="1" x14ac:dyDescent="0.35">
      <c r="A129" s="58"/>
      <c r="B129" s="58"/>
      <c r="C129" s="58"/>
      <c r="D129" s="58"/>
      <c r="E129" s="58"/>
      <c r="F129" s="58"/>
      <c r="G129" s="70"/>
      <c r="H129" s="58"/>
      <c r="I129" s="52">
        <f>SUM(I126:I127)</f>
        <v>297823</v>
      </c>
      <c r="J129" s="58"/>
      <c r="K129" s="58" t="s">
        <v>130</v>
      </c>
      <c r="L129" s="58"/>
      <c r="M129" s="58"/>
      <c r="N129" s="58"/>
      <c r="O129" s="58"/>
      <c r="P129" s="58"/>
      <c r="Q129" s="58"/>
    </row>
    <row r="130" spans="1:17" hidden="1" x14ac:dyDescent="0.3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1:17" hidden="1" x14ac:dyDescent="0.3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1:17" hidden="1" x14ac:dyDescent="0.3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 hidden="1" x14ac:dyDescent="0.3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1:17" hidden="1" x14ac:dyDescent="0.3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1:17" hidden="1" x14ac:dyDescent="0.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1:17" hidden="1" x14ac:dyDescent="0.3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1:17" hidden="1" x14ac:dyDescent="0.3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1:17" hidden="1" x14ac:dyDescent="0.35"/>
  </sheetData>
  <mergeCells count="1">
    <mergeCell ref="P5:Q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Nathalie</cp:lastModifiedBy>
  <dcterms:created xsi:type="dcterms:W3CDTF">2021-12-17T15:18:28Z</dcterms:created>
  <dcterms:modified xsi:type="dcterms:W3CDTF">2021-12-17T15:30:46Z</dcterms:modified>
</cp:coreProperties>
</file>